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0730" windowHeight="11760" activeTab="3"/>
  </bookViews>
  <sheets>
    <sheet name="Plan1" sheetId="1" r:id="rId1"/>
    <sheet name="Plan2" sheetId="2" r:id="rId2"/>
    <sheet name="Plan3" sheetId="3" r:id="rId3"/>
    <sheet name="Plan4" sheetId="4" r:id="rId4"/>
  </sheets>
  <externalReferences>
    <externalReference r:id="rId5"/>
  </externalReferenc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7" i="2" l="1"/>
  <c r="D77" i="2"/>
  <c r="D7" i="4"/>
  <c r="B89" i="2" l="1"/>
  <c r="A88" i="2"/>
  <c r="D91" i="2"/>
  <c r="C39" i="3"/>
  <c r="B37" i="3"/>
  <c r="I56" i="1"/>
  <c r="I57" i="1"/>
  <c r="B36" i="2" l="1"/>
  <c r="A36" i="2"/>
  <c r="D38" i="2"/>
  <c r="I23" i="1"/>
  <c r="B16" i="3"/>
  <c r="D18" i="2"/>
  <c r="E14" i="1" s="1"/>
  <c r="I14" i="1" s="1"/>
  <c r="C16" i="2"/>
  <c r="B16" i="2"/>
  <c r="A16" i="2"/>
  <c r="D15" i="2"/>
  <c r="D23" i="2"/>
  <c r="E18" i="1" s="1"/>
  <c r="I18" i="1" s="1"/>
  <c r="B71" i="2"/>
  <c r="D35" i="2"/>
  <c r="E22" i="1" s="1"/>
  <c r="I22" i="1" s="1"/>
  <c r="C33" i="2"/>
  <c r="B33" i="2"/>
  <c r="A33" i="2"/>
  <c r="D32" i="2"/>
  <c r="E21" i="1" s="1"/>
  <c r="I21" i="1" s="1"/>
  <c r="C30" i="2"/>
  <c r="B30" i="2"/>
  <c r="A30" i="2"/>
  <c r="D29" i="2"/>
  <c r="E20" i="1" s="1"/>
  <c r="I20" i="1" s="1"/>
  <c r="C27" i="2"/>
  <c r="B27" i="2"/>
  <c r="A27" i="2"/>
  <c r="D26" i="2"/>
  <c r="E19" i="1" s="1"/>
  <c r="I19" i="1" s="1"/>
  <c r="B6" i="2"/>
  <c r="C24" i="2"/>
  <c r="B24" i="2"/>
  <c r="A24" i="2"/>
  <c r="C20" i="2"/>
  <c r="B20" i="2"/>
  <c r="A20" i="2"/>
  <c r="A19" i="2"/>
  <c r="I24" i="1" l="1"/>
  <c r="C18" i="3" s="1"/>
  <c r="D18" i="3" s="1"/>
  <c r="B85" i="2"/>
  <c r="A85" i="2"/>
  <c r="D87" i="2"/>
  <c r="D84" i="2"/>
  <c r="C82" i="2"/>
  <c r="B82" i="2"/>
  <c r="A82" i="2"/>
  <c r="I50" i="1"/>
  <c r="I52" i="1"/>
  <c r="I51" i="1"/>
  <c r="I53" i="1" l="1"/>
  <c r="D5" i="3"/>
  <c r="D5" i="4" s="1"/>
  <c r="D6" i="3"/>
  <c r="D6" i="4" s="1"/>
  <c r="D7" i="3"/>
  <c r="D9" i="3"/>
  <c r="D9" i="4" s="1"/>
  <c r="D4" i="3"/>
  <c r="D4" i="4" s="1"/>
  <c r="B5" i="2"/>
  <c r="B8" i="2"/>
  <c r="B4" i="2"/>
  <c r="F20" i="4" l="1"/>
  <c r="F18" i="4"/>
  <c r="C9" i="4"/>
  <c r="C7" i="4"/>
  <c r="C6" i="4"/>
  <c r="C5" i="4"/>
  <c r="C4" i="4"/>
  <c r="D3" i="4"/>
  <c r="C3" i="4"/>
  <c r="C1" i="4"/>
  <c r="B34" i="3"/>
  <c r="B31" i="3"/>
  <c r="B28" i="3"/>
  <c r="B25" i="3"/>
  <c r="B22" i="3"/>
  <c r="B19" i="3"/>
  <c r="B13" i="3"/>
  <c r="A25" i="3"/>
  <c r="A28" i="3" s="1"/>
  <c r="A31" i="3" s="1"/>
  <c r="A34" i="3" s="1"/>
  <c r="A13" i="3"/>
  <c r="C9" i="3"/>
  <c r="C7" i="3"/>
  <c r="C6" i="3"/>
  <c r="C5" i="3"/>
  <c r="C4" i="3"/>
  <c r="D3" i="3"/>
  <c r="C3" i="3"/>
  <c r="C1" i="3"/>
  <c r="A11" i="2" l="1"/>
  <c r="D81" i="2"/>
  <c r="C79" i="2"/>
  <c r="B79" i="2"/>
  <c r="A79" i="2"/>
  <c r="A78" i="2"/>
  <c r="E46" i="1"/>
  <c r="I46" i="1" s="1"/>
  <c r="D73" i="2"/>
  <c r="E45" i="1" s="1"/>
  <c r="I45" i="1" s="1"/>
  <c r="C71" i="2"/>
  <c r="B74" i="2"/>
  <c r="A71" i="2"/>
  <c r="A70" i="2"/>
  <c r="D68" i="2"/>
  <c r="D69" i="2" s="1"/>
  <c r="C67" i="2"/>
  <c r="B67" i="2"/>
  <c r="A67" i="2"/>
  <c r="A66" i="2"/>
  <c r="D60" i="2"/>
  <c r="E36" i="1" s="1"/>
  <c r="D55" i="2"/>
  <c r="D57" i="2" s="1"/>
  <c r="E35" i="1" s="1"/>
  <c r="I35" i="1" s="1"/>
  <c r="D65" i="2"/>
  <c r="E37" i="1" s="1"/>
  <c r="C58" i="2"/>
  <c r="C61" i="2"/>
  <c r="C54" i="2"/>
  <c r="B58" i="2"/>
  <c r="B61" i="2"/>
  <c r="B54" i="2"/>
  <c r="A58" i="2"/>
  <c r="A61" i="2"/>
  <c r="A54" i="2"/>
  <c r="A53" i="2"/>
  <c r="D47" i="2"/>
  <c r="D52" i="2"/>
  <c r="E31" i="1" s="1"/>
  <c r="C47" i="2"/>
  <c r="B47" i="2"/>
  <c r="A47" i="2"/>
  <c r="A46" i="2"/>
  <c r="D45" i="2"/>
  <c r="E27" i="1" s="1"/>
  <c r="C40" i="2"/>
  <c r="B40" i="2"/>
  <c r="A40" i="2"/>
  <c r="A39" i="2"/>
  <c r="E13" i="1"/>
  <c r="C12" i="2"/>
  <c r="B12" i="2"/>
  <c r="A12" i="2"/>
  <c r="I47" i="1" l="1"/>
  <c r="C36" i="3"/>
  <c r="I41" i="1"/>
  <c r="I36" i="1"/>
  <c r="I37" i="1"/>
  <c r="I31" i="1"/>
  <c r="I27" i="1"/>
  <c r="I13" i="1"/>
  <c r="I15" i="1" s="1"/>
  <c r="D39" i="3" l="1"/>
  <c r="G39" i="3"/>
  <c r="C33" i="3"/>
  <c r="D33" i="3" s="1"/>
  <c r="I38" i="1"/>
  <c r="C27" i="3" s="1"/>
  <c r="I32" i="1"/>
  <c r="C24" i="3" s="1"/>
  <c r="I42" i="1"/>
  <c r="D36" i="3"/>
  <c r="G36" i="3"/>
  <c r="C15" i="3"/>
  <c r="I28" i="1"/>
  <c r="C21" i="3" s="1"/>
  <c r="I58" i="1" l="1"/>
  <c r="I59" i="1"/>
  <c r="G33" i="3"/>
  <c r="G18" i="3"/>
  <c r="D24" i="3"/>
  <c r="G24" i="3"/>
  <c r="C30" i="3"/>
  <c r="D30" i="3" s="1"/>
  <c r="G27" i="3"/>
  <c r="D27" i="3"/>
  <c r="G21" i="3"/>
  <c r="D21" i="3"/>
  <c r="G15" i="3"/>
  <c r="D15" i="3"/>
  <c r="I60" i="1" l="1"/>
  <c r="G30" i="3"/>
  <c r="G43" i="3" s="1"/>
  <c r="D43" i="3"/>
  <c r="G44" i="3" l="1"/>
  <c r="D44" i="3"/>
  <c r="C16" i="3" l="1"/>
  <c r="C37" i="3"/>
  <c r="C22" i="3"/>
  <c r="C13" i="3"/>
  <c r="C31" i="3"/>
  <c r="C34" i="3"/>
  <c r="C19" i="3"/>
  <c r="G41" i="3"/>
  <c r="D41" i="3"/>
  <c r="C25" i="3"/>
  <c r="C28" i="3"/>
  <c r="G42" i="3" l="1"/>
  <c r="D42" i="3"/>
</calcChain>
</file>

<file path=xl/sharedStrings.xml><?xml version="1.0" encoding="utf-8"?>
<sst xmlns="http://schemas.openxmlformats.org/spreadsheetml/2006/main" count="337" uniqueCount="159">
  <si>
    <t>PREFEITURA MUNICIPAL DE CATALÃO</t>
  </si>
  <si>
    <t xml:space="preserve">ORÇAMENTO SINTÉTICO </t>
  </si>
  <si>
    <t>SETOR</t>
  </si>
  <si>
    <t>SECRETARIA MUNICIPAL DE OBRAS</t>
  </si>
  <si>
    <t>OBJETO</t>
  </si>
  <si>
    <t>PROCESSO</t>
  </si>
  <si>
    <t>ENDEREÇO</t>
  </si>
  <si>
    <t>TABELAS</t>
  </si>
  <si>
    <t xml:space="preserve">DATA </t>
  </si>
  <si>
    <t>BDI</t>
  </si>
  <si>
    <t>ITEM</t>
  </si>
  <si>
    <t>TABELA</t>
  </si>
  <si>
    <t>CÓD.</t>
  </si>
  <si>
    <t xml:space="preserve">DESCRIÇÃO </t>
  </si>
  <si>
    <t>QUANT.</t>
  </si>
  <si>
    <t>UND.</t>
  </si>
  <si>
    <t xml:space="preserve">MATERIAL </t>
  </si>
  <si>
    <t>MÃO DE OBRA</t>
  </si>
  <si>
    <t xml:space="preserve">TOTAL </t>
  </si>
  <si>
    <t>GOINFRA</t>
  </si>
  <si>
    <t>m2</t>
  </si>
  <si>
    <t>PLACA DE OBRA PLOTADA EM CHAPA METÁLICA 26 , AFIXADA EM CAVALETES DE MADEIRA DE LEI (VIGOTAS 6X12CM) - PADRÃO GOINFRA</t>
  </si>
  <si>
    <t xml:space="preserve">SERVIÇOS PRELIMINARES </t>
  </si>
  <si>
    <t>TOTAL DO GRUPO</t>
  </si>
  <si>
    <t>INFRA-ESTRUTURA</t>
  </si>
  <si>
    <t xml:space="preserve">FORMA CHAPA COMPENSADA RESINADA 12 MM (INCLUSO DESFORMA) </t>
  </si>
  <si>
    <t xml:space="preserve"> m3 </t>
  </si>
  <si>
    <t>CONCRETO FCK=20 MPA</t>
  </si>
  <si>
    <t xml:space="preserve"> TUBULÃO CEU ABERTO (TCA)</t>
  </si>
  <si>
    <t xml:space="preserve">(TCA) EM PEDRA MAT. 2ª CAT. </t>
  </si>
  <si>
    <t>m3</t>
  </si>
  <si>
    <t>MESO-ESTRUTURA</t>
  </si>
  <si>
    <t xml:space="preserve"> Kg </t>
  </si>
  <si>
    <t>CONCRETO FCK=30 MPA COM ADITIVO</t>
  </si>
  <si>
    <t>ESCORAMENTO</t>
  </si>
  <si>
    <t xml:space="preserve">ESCORAMENTO PARA PONTE </t>
  </si>
  <si>
    <t xml:space="preserve">m3 </t>
  </si>
  <si>
    <t>SUPER-ESTRUTURA</t>
  </si>
  <si>
    <t>SERVIÇOS COMPLEMENTARES</t>
  </si>
  <si>
    <t>NEOPRENE</t>
  </si>
  <si>
    <t xml:space="preserve"> Kg</t>
  </si>
  <si>
    <t xml:space="preserve">Total </t>
  </si>
  <si>
    <t>Bdi (23,88%)</t>
  </si>
  <si>
    <t>Total com BDI</t>
  </si>
  <si>
    <t>und</t>
  </si>
  <si>
    <t>COTAÇÃO</t>
  </si>
  <si>
    <t>MEMORIAL DE CÁLCULO</t>
  </si>
  <si>
    <t>DESCRIÇÃO</t>
  </si>
  <si>
    <t>UNID.</t>
  </si>
  <si>
    <t>MEMÓRIA CÁLCULO</t>
  </si>
  <si>
    <t>1.2</t>
  </si>
  <si>
    <t>2.1</t>
  </si>
  <si>
    <t>3.1</t>
  </si>
  <si>
    <t>4.1</t>
  </si>
  <si>
    <t>5.1</t>
  </si>
  <si>
    <t>6.1</t>
  </si>
  <si>
    <t>7.1</t>
  </si>
  <si>
    <t xml:space="preserve">Área </t>
  </si>
  <si>
    <t xml:space="preserve">Largura </t>
  </si>
  <si>
    <t xml:space="preserve">Comprimento </t>
  </si>
  <si>
    <t xml:space="preserve">Altura </t>
  </si>
  <si>
    <t xml:space="preserve">Volume </t>
  </si>
  <si>
    <t xml:space="preserve">Diametro </t>
  </si>
  <si>
    <t xml:space="preserve">Formula </t>
  </si>
  <si>
    <t>3,14*r2*h</t>
  </si>
  <si>
    <t>Quantidade</t>
  </si>
  <si>
    <t>Comprimento - transversinas</t>
  </si>
  <si>
    <t>Volume</t>
  </si>
  <si>
    <t xml:space="preserve">Forma - transversina </t>
  </si>
  <si>
    <t xml:space="preserve">Aço - transversina </t>
  </si>
  <si>
    <t>Peso</t>
  </si>
  <si>
    <t xml:space="preserve">Escoramento </t>
  </si>
  <si>
    <t xml:space="preserve">Quantidade </t>
  </si>
  <si>
    <t xml:space="preserve">Vigas </t>
  </si>
  <si>
    <t xml:space="preserve"> </t>
  </si>
  <si>
    <t xml:space="preserve">Aparelho de apoio </t>
  </si>
  <si>
    <t>CRONOGRAMA FÍSICO-FINANCEIRO</t>
  </si>
  <si>
    <t>DURAÇÃO</t>
  </si>
  <si>
    <t>PERCENTUAL GLOBAL MENSAL</t>
  </si>
  <si>
    <t>PERCENTUAL GLOBAL ACUMULADO</t>
  </si>
  <si>
    <t>VALOR MENSAL</t>
  </si>
  <si>
    <t>VALOR ACUMULADO</t>
  </si>
  <si>
    <t>_________________________________________</t>
  </si>
  <si>
    <t xml:space="preserve">LEONARDO MARTINS DE CASTRO TEIXEIRA </t>
  </si>
  <si>
    <t>STÉPHANIE PRADO DE PAIVA</t>
  </si>
  <si>
    <t>SECRETÁRIO MUNICIPAL DE OBRAS</t>
  </si>
  <si>
    <t>ENGENHEIRA CIVIL</t>
  </si>
  <si>
    <t>CREA 7455/D-GO</t>
  </si>
  <si>
    <t xml:space="preserve">1 MÊS </t>
  </si>
  <si>
    <t>2 MÊS</t>
  </si>
  <si>
    <t>COMPOSIÇÃO BDI (BENEFÍCIOS E DISPESAS INDIRETAS)</t>
  </si>
  <si>
    <t>Administração Central (%)</t>
  </si>
  <si>
    <t>Lucro (%)</t>
  </si>
  <si>
    <t>Despesas financeiras (%)</t>
  </si>
  <si>
    <t>Seguros + garantias (%)</t>
  </si>
  <si>
    <t>Riscos (%)</t>
  </si>
  <si>
    <t>ISS (%)</t>
  </si>
  <si>
    <t>PIS (%)</t>
  </si>
  <si>
    <t>COFINS (%)</t>
  </si>
  <si>
    <t>CPRB (%)</t>
  </si>
  <si>
    <t>Resultado (%)</t>
  </si>
  <si>
    <t>* A fórmula para estipulação da taxa de BDI estimado adotado é a mesma que foi aplicada para a obtenção das tabelas contidas no Acórdão n. 2.622/2013 – TCUPlenário</t>
  </si>
  <si>
    <t xml:space="preserve">OBELISCO PARA PLACA DE INAUGURAÇÃO - PADRÃO GOINFRA </t>
  </si>
  <si>
    <t xml:space="preserve">Un </t>
  </si>
  <si>
    <t>Placa de inauguração</t>
  </si>
  <si>
    <t>Obelisco</t>
  </si>
  <si>
    <t>PLACA DE INAUGURACAO ACO ESCOVADO 80 X 60 CM</t>
  </si>
  <si>
    <t>AÇO CA50/60 AQUISIÇÃO, ARMAÇÃO E COLOCAÇÃO (INCLUSO PERDAS) - MESOESTRUTURA</t>
  </si>
  <si>
    <t>und.</t>
  </si>
  <si>
    <t>12 de abril de 2022</t>
  </si>
  <si>
    <t>TRANSPORTE</t>
  </si>
  <si>
    <t xml:space="preserve">tkm </t>
  </si>
  <si>
    <t>TRANSPORTE DE MATERIAIS/EQUIPAMENTOS/OUTROS ( INCLUSIVE OS DA MOBILIZAÇÃO E DESMOBILIZAÇÃO ) - CAMINHÃO CARROCERIA MADEIRA 15 T ( INCLUSO NO VALOR O RETORNO )</t>
  </si>
  <si>
    <t xml:space="preserve">un </t>
  </si>
  <si>
    <t xml:space="preserve"> DESCARGA DOS MATERIAIS/EQUIPAMENTOS/OUTROS ( INCLUSO HORA IMPRODUTIVA DO CAMINHÃO)</t>
  </si>
  <si>
    <t>um</t>
  </si>
  <si>
    <t>MOBILIZAÇÃO DO CANTEIRO DE OBRAS - INCLUSIVE CARGA E DESCARGA E A HORA IMPRODUTIVA DO CAMINHÃO - ( EXCLUSO O TRANSPORTE )</t>
  </si>
  <si>
    <t>DESMOBILIZAÇÃO DO CANTEIRO DE OBRAS - INCLUSIVE CARGA E DESCARGA E A HORA IMPRODUTIVA DO CAMINHÃO - ( EXCLUSO O TRANSPORTE )</t>
  </si>
  <si>
    <t>CARGA DOS MATERIAIS/EQUIPAMENTOS/OUTROS ( INCLUSO HORA IMPRODUTIVA DO CAMINHÃO)</t>
  </si>
  <si>
    <t>2.2</t>
  </si>
  <si>
    <t>2.3</t>
  </si>
  <si>
    <t>2.4</t>
  </si>
  <si>
    <t>2.5</t>
  </si>
  <si>
    <t>5.2</t>
  </si>
  <si>
    <t>5.3</t>
  </si>
  <si>
    <t>8.1</t>
  </si>
  <si>
    <t>8.2</t>
  </si>
  <si>
    <t>8.3</t>
  </si>
  <si>
    <t>Tonelada x KM</t>
  </si>
  <si>
    <t>Distância</t>
  </si>
  <si>
    <t>Unidade</t>
  </si>
  <si>
    <t>Ribeirão do Limoeiro</t>
  </si>
  <si>
    <t xml:space="preserve">Carga de materiais </t>
  </si>
  <si>
    <t xml:space="preserve">Descarga de materiais </t>
  </si>
  <si>
    <t xml:space="preserve">Mobilização </t>
  </si>
  <si>
    <t>Desmobilização</t>
  </si>
  <si>
    <t xml:space="preserve">VIGAS PRE MOLDADAS DE 8M </t>
  </si>
  <si>
    <t>Materiais e equipamentos</t>
  </si>
  <si>
    <t xml:space="preserve">Tempo de obra </t>
  </si>
  <si>
    <t xml:space="preserve"> MÊS</t>
  </si>
  <si>
    <t xml:space="preserve"> LOCACAO DE CONTAINER 2,30 X 6,00 M, ALT. 2,50 M, COM 1 SANITARIO, PARA ESCRITORIO, COMPLETO, SEM DIVISORIAS INTERNAS (NAO INCLUI MOBILIZACAO/DESMOBILIZACAO)</t>
  </si>
  <si>
    <t>Sinapi - I</t>
  </si>
  <si>
    <t>Ponte Pré Moldada</t>
  </si>
  <si>
    <t>Secretaria Municipal de Obras</t>
  </si>
  <si>
    <t xml:space="preserve">Canteiro de obras </t>
  </si>
  <si>
    <t>SEINFRA</t>
  </si>
  <si>
    <t>CAMINHAO MUNCK 12 TON. ( MÍNIMO 4 HORAS)</t>
  </si>
  <si>
    <t>2.6</t>
  </si>
  <si>
    <t>hr</t>
  </si>
  <si>
    <t>HR</t>
  </si>
  <si>
    <t>Transporte do guarda corpo - New Jersey -</t>
  </si>
  <si>
    <t>7.2</t>
  </si>
  <si>
    <t>ADMINISTRAÇÃO</t>
  </si>
  <si>
    <t>ENGENHEIRO - (OBRAS CIVIS)</t>
  </si>
  <si>
    <t>9.1</t>
  </si>
  <si>
    <t>Engenheiro Civil</t>
  </si>
  <si>
    <t>C0375</t>
  </si>
  <si>
    <t>BARREIRA DE CONCRETO (NEW JERSEY) SIMPLES - M</t>
  </si>
  <si>
    <t xml:space="preserve">TABELA RODOVIÁRIA - GOINFRA 166- TABELA CIVIL - GOINFRA 168 - SINAPI 02.222 - TABELA RELATÓRIO DE COMPOSIÇÃO SEINFRA 027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</si>
</sst>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&quot;R$&quot;* #,##0.00_-;\-&quot;R$&quot;* #,##0.00_-;_-&quot;R$&quot;* &quot;-&quot;??_-;_-@_-"/>
    <numFmt numFmtId="165" formatCode="_(* #,##0.00_);_(* \(#,##0.00\);_(* \-??_);_(@_)"/>
    <numFmt numFmtId="166" formatCode="&quot;R$&quot;\ #,##0.00"/>
    <numFmt numFmtId="167" formatCode="0.0%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  <charset val="1"/>
    </font>
    <font>
      <sz val="11"/>
      <color theme="0" tint="-0.34998626667073579"/>
      <name val="Calibri"/>
      <family val="2"/>
      <scheme val="minor"/>
    </font>
    <font>
      <sz val="11"/>
      <color rgb="FF000000"/>
      <name val="Calibri"/>
      <family val="2"/>
      <charset val="204"/>
    </font>
    <font>
      <b/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Arial Narrow"/>
      <family val="2"/>
    </font>
    <font>
      <sz val="11"/>
      <name val="Arial Narrow"/>
      <family val="2"/>
    </font>
    <font>
      <sz val="9"/>
      <color theme="1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4">
    <xf numFmtId="0" fontId="0" fillId="0" borderId="0"/>
    <xf numFmtId="44" fontId="1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4" fillId="0" borderId="0"/>
    <xf numFmtId="165" fontId="4" fillId="0" borderId="0"/>
    <xf numFmtId="164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0" fontId="3" fillId="0" borderId="0"/>
    <xf numFmtId="9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89">
    <xf numFmtId="0" fontId="0" fillId="0" borderId="0" xfId="0"/>
    <xf numFmtId="0" fontId="0" fillId="0" borderId="0" xfId="0"/>
    <xf numFmtId="166" fontId="5" fillId="0" borderId="0" xfId="0" applyNumberFormat="1" applyFont="1" applyProtection="1"/>
    <xf numFmtId="166" fontId="0" fillId="0" borderId="0" xfId="0" applyNumberFormat="1"/>
    <xf numFmtId="0" fontId="0" fillId="0" borderId="0" xfId="0"/>
    <xf numFmtId="0" fontId="0" fillId="0" borderId="1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2" fillId="0" borderId="0" xfId="0" applyFont="1" applyBorder="1"/>
    <xf numFmtId="0" fontId="0" fillId="0" borderId="0" xfId="0" applyBorder="1"/>
    <xf numFmtId="0" fontId="0" fillId="0" borderId="0" xfId="0" applyBorder="1" applyAlignment="1">
      <alignment horizontal="left"/>
    </xf>
    <xf numFmtId="0" fontId="0" fillId="0" borderId="12" xfId="0" applyBorder="1"/>
    <xf numFmtId="0" fontId="0" fillId="0" borderId="14" xfId="0" applyBorder="1"/>
    <xf numFmtId="0" fontId="2" fillId="0" borderId="13" xfId="0" applyFont="1" applyBorder="1"/>
    <xf numFmtId="0" fontId="0" fillId="0" borderId="13" xfId="0" applyBorder="1"/>
    <xf numFmtId="0" fontId="0" fillId="0" borderId="33" xfId="0" applyBorder="1" applyAlignment="1">
      <alignment horizontal="center"/>
    </xf>
    <xf numFmtId="0" fontId="0" fillId="0" borderId="34" xfId="0" applyBorder="1" applyAlignment="1">
      <alignment horizontal="center"/>
    </xf>
    <xf numFmtId="10" fontId="0" fillId="0" borderId="35" xfId="13" applyNumberFormat="1" applyFont="1" applyBorder="1" applyAlignment="1">
      <alignment horizontal="center"/>
    </xf>
    <xf numFmtId="44" fontId="0" fillId="0" borderId="36" xfId="1" applyFont="1" applyFill="1" applyBorder="1"/>
    <xf numFmtId="44" fontId="2" fillId="0" borderId="37" xfId="1" applyFont="1" applyBorder="1"/>
    <xf numFmtId="44" fontId="0" fillId="0" borderId="36" xfId="1" applyFont="1" applyBorder="1"/>
    <xf numFmtId="0" fontId="0" fillId="0" borderId="36" xfId="0" applyFont="1" applyBorder="1"/>
    <xf numFmtId="0" fontId="0" fillId="0" borderId="15" xfId="0" applyFont="1" applyBorder="1"/>
    <xf numFmtId="44" fontId="2" fillId="0" borderId="40" xfId="1" applyFont="1" applyBorder="1"/>
    <xf numFmtId="0" fontId="2" fillId="0" borderId="33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/>
    </xf>
    <xf numFmtId="166" fontId="0" fillId="0" borderId="0" xfId="0" applyNumberFormat="1" applyBorder="1"/>
    <xf numFmtId="166" fontId="0" fillId="0" borderId="0" xfId="0" applyNumberFormat="1" applyBorder="1" applyAlignment="1">
      <alignment horizontal="center"/>
    </xf>
    <xf numFmtId="0" fontId="8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/>
    </xf>
    <xf numFmtId="0" fontId="8" fillId="0" borderId="0" xfId="0" applyFont="1" applyBorder="1" applyAlignment="1"/>
    <xf numFmtId="0" fontId="9" fillId="0" borderId="0" xfId="0" applyFont="1" applyBorder="1" applyAlignment="1">
      <alignment horizontal="center"/>
    </xf>
    <xf numFmtId="0" fontId="0" fillId="0" borderId="0" xfId="0" applyFont="1" applyBorder="1"/>
    <xf numFmtId="0" fontId="0" fillId="0" borderId="0" xfId="0" applyFont="1" applyBorder="1" applyAlignment="1">
      <alignment horizontal="center"/>
    </xf>
    <xf numFmtId="166" fontId="8" fillId="0" borderId="0" xfId="0" applyNumberFormat="1" applyFont="1" applyBorder="1" applyAlignment="1">
      <alignment horizontal="center"/>
    </xf>
    <xf numFmtId="4" fontId="9" fillId="0" borderId="0" xfId="0" applyNumberFormat="1" applyFont="1" applyBorder="1" applyAlignment="1">
      <alignment horizontal="center"/>
    </xf>
    <xf numFmtId="0" fontId="2" fillId="0" borderId="39" xfId="0" applyFont="1" applyBorder="1" applyAlignment="1"/>
    <xf numFmtId="0" fontId="2" fillId="0" borderId="42" xfId="0" applyFont="1" applyBorder="1" applyAlignment="1"/>
    <xf numFmtId="0" fontId="2" fillId="0" borderId="38" xfId="0" applyFont="1" applyBorder="1" applyAlignment="1"/>
    <xf numFmtId="0" fontId="2" fillId="0" borderId="5" xfId="0" applyFont="1" applyBorder="1" applyAlignment="1"/>
    <xf numFmtId="0" fontId="2" fillId="0" borderId="0" xfId="0" applyFont="1" applyBorder="1" applyAlignment="1"/>
    <xf numFmtId="0" fontId="0" fillId="0" borderId="0" xfId="0" applyFont="1" applyBorder="1" applyAlignment="1">
      <alignment horizontal="left"/>
    </xf>
    <xf numFmtId="0" fontId="2" fillId="0" borderId="15" xfId="0" applyFont="1" applyBorder="1" applyAlignment="1"/>
    <xf numFmtId="0" fontId="2" fillId="0" borderId="38" xfId="0" applyFont="1" applyFill="1" applyBorder="1" applyAlignment="1"/>
    <xf numFmtId="0" fontId="2" fillId="0" borderId="5" xfId="0" applyFont="1" applyFill="1" applyBorder="1" applyAlignment="1"/>
    <xf numFmtId="0" fontId="2" fillId="0" borderId="0" xfId="0" applyFont="1" applyFill="1" applyBorder="1" applyAlignment="1"/>
    <xf numFmtId="0" fontId="2" fillId="0" borderId="15" xfId="0" applyFont="1" applyFill="1" applyBorder="1" applyAlignment="1"/>
    <xf numFmtId="0" fontId="2" fillId="0" borderId="38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15" xfId="0" applyFont="1" applyFill="1" applyBorder="1" applyAlignment="1">
      <alignment horizontal="center"/>
    </xf>
    <xf numFmtId="0" fontId="2" fillId="0" borderId="33" xfId="0" applyFont="1" applyFill="1" applyBorder="1" applyAlignment="1">
      <alignment horizontal="center"/>
    </xf>
    <xf numFmtId="0" fontId="2" fillId="0" borderId="43" xfId="0" applyFont="1" applyFill="1" applyBorder="1" applyAlignment="1">
      <alignment horizontal="center"/>
    </xf>
    <xf numFmtId="0" fontId="2" fillId="0" borderId="34" xfId="0" applyFont="1" applyBorder="1" applyAlignment="1"/>
    <xf numFmtId="0" fontId="0" fillId="0" borderId="34" xfId="0" applyFont="1" applyBorder="1" applyAlignment="1">
      <alignment horizontal="left"/>
    </xf>
    <xf numFmtId="0" fontId="2" fillId="0" borderId="34" xfId="0" applyFont="1" applyFill="1" applyBorder="1" applyAlignment="1">
      <alignment horizontal="center"/>
    </xf>
    <xf numFmtId="0" fontId="2" fillId="0" borderId="40" xfId="0" applyFont="1" applyFill="1" applyBorder="1" applyAlignment="1">
      <alignment horizontal="center"/>
    </xf>
    <xf numFmtId="0" fontId="10" fillId="0" borderId="45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10" fillId="0" borderId="46" xfId="0" applyFont="1" applyBorder="1" applyAlignment="1">
      <alignment horizontal="center" vertical="center" wrapText="1"/>
    </xf>
    <xf numFmtId="4" fontId="11" fillId="0" borderId="47" xfId="12" applyNumberFormat="1" applyFont="1" applyBorder="1" applyAlignment="1">
      <alignment horizontal="center" vertical="center"/>
    </xf>
    <xf numFmtId="4" fontId="11" fillId="0" borderId="48" xfId="12" applyNumberFormat="1" applyFont="1" applyBorder="1" applyAlignment="1">
      <alignment horizontal="center" vertical="center"/>
    </xf>
    <xf numFmtId="4" fontId="10" fillId="0" borderId="49" xfId="12" applyNumberFormat="1" applyFont="1" applyBorder="1" applyAlignment="1">
      <alignment horizontal="center" vertical="center"/>
    </xf>
    <xf numFmtId="0" fontId="12" fillId="0" borderId="4" xfId="0" applyFont="1" applyBorder="1"/>
    <xf numFmtId="0" fontId="0" fillId="0" borderId="4" xfId="0" applyBorder="1" applyAlignment="1">
      <alignment horizontal="center" vertical="center"/>
    </xf>
    <xf numFmtId="2" fontId="0" fillId="0" borderId="0" xfId="0" applyNumberFormat="1" applyBorder="1" applyAlignment="1">
      <alignment horizontal="center"/>
    </xf>
    <xf numFmtId="0" fontId="0" fillId="0" borderId="5" xfId="0" applyBorder="1" applyAlignment="1">
      <alignment horizontal="center"/>
    </xf>
    <xf numFmtId="0" fontId="8" fillId="0" borderId="4" xfId="0" applyFont="1" applyBorder="1" applyAlignment="1"/>
    <xf numFmtId="0" fontId="8" fillId="0" borderId="12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8" fillId="0" borderId="13" xfId="0" applyFont="1" applyBorder="1" applyAlignment="1"/>
    <xf numFmtId="166" fontId="8" fillId="0" borderId="13" xfId="0" applyNumberFormat="1" applyFont="1" applyBorder="1" applyAlignment="1">
      <alignment horizontal="center"/>
    </xf>
    <xf numFmtId="2" fontId="8" fillId="0" borderId="20" xfId="0" applyNumberFormat="1" applyFont="1" applyBorder="1" applyAlignment="1" applyProtection="1">
      <alignment horizontal="center"/>
    </xf>
    <xf numFmtId="2" fontId="8" fillId="0" borderId="21" xfId="0" applyNumberFormat="1" applyFont="1" applyBorder="1" applyAlignment="1" applyProtection="1">
      <alignment horizontal="center"/>
    </xf>
    <xf numFmtId="0" fontId="8" fillId="0" borderId="4" xfId="0" applyFont="1" applyBorder="1" applyAlignment="1" applyProtection="1">
      <alignment horizontal="center"/>
    </xf>
    <xf numFmtId="0" fontId="9" fillId="0" borderId="0" xfId="0" applyFont="1" applyBorder="1" applyAlignment="1" applyProtection="1">
      <alignment wrapText="1"/>
    </xf>
    <xf numFmtId="0" fontId="8" fillId="0" borderId="0" xfId="0" applyFont="1" applyBorder="1" applyAlignment="1" applyProtection="1">
      <alignment horizontal="center" vertical="center"/>
    </xf>
    <xf numFmtId="2" fontId="8" fillId="0" borderId="21" xfId="0" applyNumberFormat="1" applyFont="1" applyBorder="1" applyAlignment="1" applyProtection="1">
      <alignment horizontal="center" vertical="center"/>
    </xf>
    <xf numFmtId="0" fontId="9" fillId="0" borderId="0" xfId="0" applyFont="1" applyBorder="1" applyAlignment="1" applyProtection="1">
      <alignment horizontal="left" wrapText="1"/>
    </xf>
    <xf numFmtId="0" fontId="8" fillId="0" borderId="12" xfId="0" applyFont="1" applyBorder="1" applyAlignment="1" applyProtection="1">
      <alignment horizontal="center"/>
    </xf>
    <xf numFmtId="0" fontId="9" fillId="0" borderId="13" xfId="0" applyFont="1" applyBorder="1" applyAlignment="1" applyProtection="1">
      <alignment wrapText="1"/>
    </xf>
    <xf numFmtId="0" fontId="8" fillId="0" borderId="13" xfId="0" applyFont="1" applyBorder="1" applyAlignment="1" applyProtection="1">
      <alignment horizontal="center" vertical="center"/>
    </xf>
    <xf numFmtId="2" fontId="8" fillId="0" borderId="22" xfId="0" applyNumberFormat="1" applyFont="1" applyBorder="1" applyAlignment="1" applyProtection="1">
      <alignment horizontal="center" vertical="center"/>
    </xf>
    <xf numFmtId="0" fontId="8" fillId="0" borderId="13" xfId="0" applyFont="1" applyBorder="1" applyAlignment="1" applyProtection="1">
      <alignment horizontal="center"/>
    </xf>
    <xf numFmtId="0" fontId="8" fillId="0" borderId="13" xfId="0" applyFont="1" applyBorder="1" applyAlignment="1" applyProtection="1">
      <alignment wrapText="1"/>
    </xf>
    <xf numFmtId="2" fontId="8" fillId="0" borderId="13" xfId="0" applyNumberFormat="1" applyFont="1" applyBorder="1" applyAlignment="1" applyProtection="1">
      <alignment horizontal="center" vertical="center"/>
    </xf>
    <xf numFmtId="0" fontId="8" fillId="0" borderId="23" xfId="0" applyFont="1" applyFill="1" applyBorder="1" applyAlignment="1" applyProtection="1">
      <alignment horizontal="center" vertical="center"/>
    </xf>
    <xf numFmtId="0" fontId="8" fillId="0" borderId="23" xfId="0" applyFont="1" applyFill="1" applyBorder="1" applyAlignment="1" applyProtection="1">
      <alignment horizontal="center" vertical="center" wrapText="1"/>
    </xf>
    <xf numFmtId="2" fontId="8" fillId="0" borderId="23" xfId="0" applyNumberFormat="1" applyFont="1" applyFill="1" applyBorder="1" applyAlignment="1" applyProtection="1">
      <alignment horizontal="center" vertical="center"/>
    </xf>
    <xf numFmtId="0" fontId="9" fillId="0" borderId="23" xfId="0" applyFont="1" applyBorder="1"/>
    <xf numFmtId="0" fontId="9" fillId="0" borderId="23" xfId="0" applyFont="1" applyBorder="1" applyAlignment="1">
      <alignment wrapText="1"/>
    </xf>
    <xf numFmtId="0" fontId="9" fillId="0" borderId="23" xfId="0" applyFont="1" applyBorder="1" applyAlignment="1">
      <alignment horizontal="center"/>
    </xf>
    <xf numFmtId="2" fontId="9" fillId="0" borderId="23" xfId="0" applyNumberFormat="1" applyFont="1" applyBorder="1" applyAlignment="1">
      <alignment horizontal="center"/>
    </xf>
    <xf numFmtId="2" fontId="8" fillId="4" borderId="23" xfId="0" applyNumberFormat="1" applyFont="1" applyFill="1" applyBorder="1" applyAlignment="1">
      <alignment horizontal="center"/>
    </xf>
    <xf numFmtId="0" fontId="9" fillId="0" borderId="0" xfId="0" applyFont="1"/>
    <xf numFmtId="0" fontId="9" fillId="0" borderId="0" xfId="0" applyFont="1" applyAlignment="1">
      <alignment wrapText="1"/>
    </xf>
    <xf numFmtId="0" fontId="9" fillId="0" borderId="0" xfId="0" applyFont="1" applyAlignment="1">
      <alignment horizontal="center"/>
    </xf>
    <xf numFmtId="2" fontId="9" fillId="0" borderId="0" xfId="0" applyNumberFormat="1" applyFont="1" applyAlignment="1">
      <alignment horizontal="center"/>
    </xf>
    <xf numFmtId="0" fontId="9" fillId="0" borderId="1" xfId="0" applyFont="1" applyBorder="1" applyAlignment="1" applyProtection="1">
      <alignment horizontal="center" vertical="center"/>
    </xf>
    <xf numFmtId="0" fontId="8" fillId="0" borderId="17" xfId="0" applyFont="1" applyBorder="1" applyAlignment="1" applyProtection="1">
      <alignment horizontal="center" vertical="center"/>
    </xf>
    <xf numFmtId="0" fontId="9" fillId="0" borderId="4" xfId="0" applyFont="1" applyBorder="1" applyAlignment="1" applyProtection="1">
      <alignment horizontal="center" vertical="center"/>
    </xf>
    <xf numFmtId="0" fontId="8" fillId="0" borderId="15" xfId="0" applyFont="1" applyBorder="1" applyAlignment="1" applyProtection="1">
      <alignment horizontal="center" vertical="center"/>
    </xf>
    <xf numFmtId="0" fontId="9" fillId="0" borderId="0" xfId="0" applyFont="1" applyBorder="1" applyAlignment="1" applyProtection="1">
      <alignment horizontal="left" vertical="center"/>
    </xf>
    <xf numFmtId="2" fontId="8" fillId="0" borderId="0" xfId="0" applyNumberFormat="1" applyFont="1" applyBorder="1" applyAlignment="1" applyProtection="1">
      <alignment horizontal="center" vertical="center"/>
    </xf>
    <xf numFmtId="166" fontId="8" fillId="0" borderId="0" xfId="0" applyNumberFormat="1" applyFont="1" applyBorder="1" applyAlignment="1" applyProtection="1">
      <alignment horizontal="center" vertical="center"/>
    </xf>
    <xf numFmtId="166" fontId="8" fillId="0" borderId="5" xfId="0" applyNumberFormat="1" applyFont="1" applyBorder="1" applyAlignment="1" applyProtection="1">
      <alignment horizontal="center" vertical="center"/>
    </xf>
    <xf numFmtId="2" fontId="9" fillId="0" borderId="0" xfId="0" applyNumberFormat="1" applyFont="1" applyBorder="1" applyAlignment="1" applyProtection="1">
      <alignment horizontal="center" vertical="center"/>
    </xf>
    <xf numFmtId="0" fontId="9" fillId="0" borderId="0" xfId="0" applyFont="1" applyBorder="1" applyAlignment="1" applyProtection="1">
      <alignment horizontal="center" vertical="center"/>
    </xf>
    <xf numFmtId="166" fontId="9" fillId="0" borderId="0" xfId="1" applyNumberFormat="1" applyFont="1" applyBorder="1" applyAlignment="1" applyProtection="1">
      <alignment horizontal="center" vertical="center"/>
    </xf>
    <xf numFmtId="166" fontId="8" fillId="0" borderId="0" xfId="0" applyNumberFormat="1" applyFont="1" applyBorder="1" applyAlignment="1" applyProtection="1">
      <alignment vertical="center"/>
    </xf>
    <xf numFmtId="0" fontId="9" fillId="0" borderId="0" xfId="0" applyFont="1" applyFill="1" applyBorder="1" applyAlignment="1" applyProtection="1">
      <alignment vertical="center"/>
    </xf>
    <xf numFmtId="0" fontId="9" fillId="0" borderId="12" xfId="0" applyFont="1" applyBorder="1" applyAlignment="1" applyProtection="1">
      <alignment horizontal="center" vertical="center"/>
    </xf>
    <xf numFmtId="0" fontId="8" fillId="0" borderId="18" xfId="0" applyFont="1" applyBorder="1" applyAlignment="1" applyProtection="1">
      <alignment horizontal="center" vertical="center"/>
    </xf>
    <xf numFmtId="2" fontId="9" fillId="0" borderId="13" xfId="0" applyNumberFormat="1" applyFont="1" applyBorder="1" applyAlignment="1" applyProtection="1">
      <alignment horizontal="center" vertical="center"/>
    </xf>
    <xf numFmtId="0" fontId="9" fillId="0" borderId="13" xfId="0" applyFont="1" applyBorder="1" applyAlignment="1" applyProtection="1">
      <alignment horizontal="center" vertical="center"/>
    </xf>
    <xf numFmtId="166" fontId="9" fillId="0" borderId="13" xfId="0" applyNumberFormat="1" applyFont="1" applyBorder="1" applyAlignment="1" applyProtection="1">
      <alignment horizontal="left" vertical="center"/>
    </xf>
    <xf numFmtId="166" fontId="8" fillId="0" borderId="13" xfId="0" applyNumberFormat="1" applyFont="1" applyBorder="1" applyAlignment="1" applyProtection="1">
      <alignment vertical="center"/>
    </xf>
    <xf numFmtId="166" fontId="8" fillId="0" borderId="14" xfId="0" applyNumberFormat="1" applyFont="1" applyBorder="1" applyAlignment="1" applyProtection="1">
      <alignment horizontal="center" vertical="center"/>
    </xf>
    <xf numFmtId="0" fontId="9" fillId="0" borderId="10" xfId="0" applyFont="1" applyBorder="1" applyAlignment="1" applyProtection="1">
      <alignment horizontal="center" vertical="center"/>
    </xf>
    <xf numFmtId="0" fontId="8" fillId="0" borderId="10" xfId="0" applyFont="1" applyBorder="1" applyAlignment="1" applyProtection="1">
      <alignment horizontal="center" vertical="center"/>
    </xf>
    <xf numFmtId="10" fontId="9" fillId="0" borderId="10" xfId="0" applyNumberFormat="1" applyFont="1" applyBorder="1" applyAlignment="1" applyProtection="1">
      <alignment horizontal="left" vertical="center"/>
    </xf>
    <xf numFmtId="2" fontId="9" fillId="0" borderId="10" xfId="0" applyNumberFormat="1" applyFont="1" applyBorder="1" applyAlignment="1" applyProtection="1">
      <alignment horizontal="center" vertical="center"/>
    </xf>
    <xf numFmtId="166" fontId="9" fillId="0" borderId="10" xfId="0" applyNumberFormat="1" applyFont="1" applyBorder="1" applyAlignment="1" applyProtection="1">
      <alignment horizontal="left" vertical="center"/>
    </xf>
    <xf numFmtId="166" fontId="8" fillId="0" borderId="10" xfId="0" applyNumberFormat="1" applyFont="1" applyBorder="1" applyAlignment="1" applyProtection="1">
      <alignment vertical="center"/>
    </xf>
    <xf numFmtId="166" fontId="8" fillId="0" borderId="10" xfId="0" applyNumberFormat="1" applyFont="1" applyBorder="1" applyAlignment="1" applyProtection="1">
      <alignment horizontal="center" vertical="center"/>
    </xf>
    <xf numFmtId="0" fontId="8" fillId="2" borderId="20" xfId="0" applyFont="1" applyFill="1" applyBorder="1" applyAlignment="1" applyProtection="1">
      <alignment horizontal="center" vertical="center"/>
    </xf>
    <xf numFmtId="0" fontId="8" fillId="2" borderId="28" xfId="0" applyFont="1" applyFill="1" applyBorder="1" applyAlignment="1" applyProtection="1">
      <alignment horizontal="center" vertical="center"/>
    </xf>
    <xf numFmtId="0" fontId="8" fillId="2" borderId="29" xfId="0" applyFont="1" applyFill="1" applyBorder="1" applyAlignment="1" applyProtection="1">
      <alignment horizontal="center" vertical="center"/>
    </xf>
    <xf numFmtId="0" fontId="8" fillId="2" borderId="20" xfId="0" applyFont="1" applyFill="1" applyBorder="1" applyAlignment="1" applyProtection="1">
      <alignment horizontal="left" vertical="center" wrapText="1"/>
    </xf>
    <xf numFmtId="2" fontId="8" fillId="2" borderId="20" xfId="0" applyNumberFormat="1" applyFont="1" applyFill="1" applyBorder="1" applyAlignment="1" applyProtection="1">
      <alignment horizontal="center" vertical="center"/>
    </xf>
    <xf numFmtId="166" fontId="8" fillId="2" borderId="20" xfId="1" applyNumberFormat="1" applyFont="1" applyFill="1" applyBorder="1" applyAlignment="1" applyProtection="1">
      <alignment horizontal="center" vertical="center"/>
    </xf>
    <xf numFmtId="0" fontId="8" fillId="4" borderId="23" xfId="0" applyFont="1" applyFill="1" applyBorder="1" applyAlignment="1" applyProtection="1">
      <alignment horizontal="center" vertical="center"/>
    </xf>
    <xf numFmtId="0" fontId="8" fillId="4" borderId="23" xfId="0" applyFont="1" applyFill="1" applyBorder="1" applyAlignment="1" applyProtection="1">
      <alignment vertical="center"/>
    </xf>
    <xf numFmtId="2" fontId="8" fillId="4" borderId="23" xfId="0" applyNumberFormat="1" applyFont="1" applyFill="1" applyBorder="1" applyAlignment="1" applyProtection="1">
      <alignment horizontal="center" vertical="center"/>
    </xf>
    <xf numFmtId="166" fontId="8" fillId="4" borderId="23" xfId="0" applyNumberFormat="1" applyFont="1" applyFill="1" applyBorder="1" applyAlignment="1" applyProtection="1">
      <alignment vertical="center"/>
    </xf>
    <xf numFmtId="166" fontId="9" fillId="0" borderId="23" xfId="0" applyNumberFormat="1" applyFont="1" applyBorder="1"/>
    <xf numFmtId="166" fontId="8" fillId="3" borderId="14" xfId="0" applyNumberFormat="1" applyFont="1" applyFill="1" applyBorder="1" applyAlignment="1" applyProtection="1">
      <alignment horizontal="center" vertical="center"/>
    </xf>
    <xf numFmtId="0" fontId="8" fillId="2" borderId="6" xfId="0" applyFont="1" applyFill="1" applyBorder="1" applyAlignment="1" applyProtection="1">
      <alignment horizontal="center" vertical="center"/>
    </xf>
    <xf numFmtId="0" fontId="8" fillId="2" borderId="7" xfId="0" applyFont="1" applyFill="1" applyBorder="1" applyAlignment="1" applyProtection="1">
      <alignment horizontal="center" vertical="center"/>
    </xf>
    <xf numFmtId="0" fontId="8" fillId="4" borderId="16" xfId="0" applyFont="1" applyFill="1" applyBorder="1" applyAlignment="1" applyProtection="1">
      <alignment horizontal="center" vertical="center"/>
    </xf>
    <xf numFmtId="0" fontId="8" fillId="4" borderId="19" xfId="0" applyFont="1" applyFill="1" applyBorder="1" applyAlignment="1" applyProtection="1">
      <alignment horizontal="center" vertical="center"/>
    </xf>
    <xf numFmtId="166" fontId="9" fillId="0" borderId="23" xfId="0" applyNumberFormat="1" applyFont="1" applyBorder="1" applyAlignment="1"/>
    <xf numFmtId="0" fontId="8" fillId="2" borderId="8" xfId="0" applyFont="1" applyFill="1" applyBorder="1" applyAlignment="1" applyProtection="1">
      <alignment horizontal="center" vertical="center"/>
    </xf>
    <xf numFmtId="0" fontId="8" fillId="2" borderId="6" xfId="0" applyFont="1" applyFill="1" applyBorder="1" applyAlignment="1" applyProtection="1">
      <alignment horizontal="left" vertical="center" wrapText="1"/>
    </xf>
    <xf numFmtId="2" fontId="8" fillId="2" borderId="6" xfId="0" applyNumberFormat="1" applyFont="1" applyFill="1" applyBorder="1" applyAlignment="1" applyProtection="1">
      <alignment horizontal="center" vertical="center"/>
    </xf>
    <xf numFmtId="166" fontId="8" fillId="2" borderId="6" xfId="1" applyNumberFormat="1" applyFont="1" applyFill="1" applyBorder="1" applyAlignment="1" applyProtection="1">
      <alignment horizontal="center" vertical="center"/>
    </xf>
    <xf numFmtId="0" fontId="8" fillId="4" borderId="30" xfId="0" applyFont="1" applyFill="1" applyBorder="1" applyAlignment="1" applyProtection="1">
      <alignment horizontal="center" vertical="center"/>
    </xf>
    <xf numFmtId="0" fontId="8" fillId="4" borderId="31" xfId="0" applyFont="1" applyFill="1" applyBorder="1" applyAlignment="1" applyProtection="1">
      <alignment horizontal="center" vertical="center"/>
    </xf>
    <xf numFmtId="0" fontId="8" fillId="4" borderId="32" xfId="0" applyFont="1" applyFill="1" applyBorder="1" applyAlignment="1" applyProtection="1">
      <alignment vertical="center"/>
    </xf>
    <xf numFmtId="2" fontId="8" fillId="4" borderId="2" xfId="0" applyNumberFormat="1" applyFont="1" applyFill="1" applyBorder="1" applyAlignment="1" applyProtection="1">
      <alignment horizontal="center" vertical="center"/>
    </xf>
    <xf numFmtId="0" fontId="8" fillId="4" borderId="2" xfId="0" applyFont="1" applyFill="1" applyBorder="1" applyAlignment="1" applyProtection="1">
      <alignment horizontal="center" vertical="center"/>
    </xf>
    <xf numFmtId="166" fontId="8" fillId="4" borderId="2" xfId="0" applyNumberFormat="1" applyFont="1" applyFill="1" applyBorder="1" applyAlignment="1" applyProtection="1">
      <alignment vertical="center"/>
    </xf>
    <xf numFmtId="166" fontId="8" fillId="4" borderId="3" xfId="0" applyNumberFormat="1" applyFont="1" applyFill="1" applyBorder="1" applyAlignment="1" applyProtection="1">
      <alignment vertical="center"/>
    </xf>
    <xf numFmtId="166" fontId="9" fillId="0" borderId="23" xfId="0" applyNumberFormat="1" applyFont="1" applyBorder="1" applyAlignment="1">
      <alignment horizontal="center"/>
    </xf>
    <xf numFmtId="166" fontId="9" fillId="0" borderId="0" xfId="0" applyNumberFormat="1" applyFont="1"/>
    <xf numFmtId="166" fontId="8" fillId="3" borderId="11" xfId="0" applyNumberFormat="1" applyFont="1" applyFill="1" applyBorder="1" applyAlignment="1" applyProtection="1">
      <alignment horizontal="center" vertical="center"/>
    </xf>
    <xf numFmtId="44" fontId="8" fillId="3" borderId="11" xfId="0" applyNumberFormat="1" applyFont="1" applyFill="1" applyBorder="1" applyAlignment="1" applyProtection="1">
      <alignment horizontal="center" vertical="center"/>
    </xf>
    <xf numFmtId="44" fontId="2" fillId="0" borderId="36" xfId="1" applyFont="1" applyBorder="1"/>
    <xf numFmtId="44" fontId="0" fillId="0" borderId="0" xfId="0" applyNumberFormat="1"/>
    <xf numFmtId="0" fontId="9" fillId="0" borderId="23" xfId="0" applyFont="1" applyBorder="1" applyAlignment="1">
      <alignment horizontal="center"/>
    </xf>
    <xf numFmtId="0" fontId="9" fillId="0" borderId="23" xfId="0" applyFont="1" applyBorder="1" applyAlignment="1">
      <alignment horizontal="center" wrapText="1"/>
    </xf>
    <xf numFmtId="166" fontId="9" fillId="0" borderId="24" xfId="0" applyNumberFormat="1" applyFont="1" applyBorder="1" applyAlignment="1">
      <alignment horizontal="center"/>
    </xf>
    <xf numFmtId="166" fontId="9" fillId="0" borderId="23" xfId="0" applyNumberFormat="1" applyFont="1" applyBorder="1" applyAlignment="1">
      <alignment horizontal="center"/>
    </xf>
    <xf numFmtId="0" fontId="9" fillId="0" borderId="23" xfId="0" applyFont="1" applyBorder="1" applyAlignment="1">
      <alignment horizontal="center"/>
    </xf>
    <xf numFmtId="166" fontId="8" fillId="0" borderId="23" xfId="0" applyNumberFormat="1" applyFont="1" applyBorder="1"/>
    <xf numFmtId="0" fontId="9" fillId="0" borderId="23" xfId="0" applyFont="1" applyBorder="1" applyAlignment="1">
      <alignment horizontal="center"/>
    </xf>
    <xf numFmtId="0" fontId="8" fillId="3" borderId="12" xfId="0" applyFont="1" applyFill="1" applyBorder="1" applyAlignment="1" applyProtection="1">
      <alignment horizontal="right" vertical="center"/>
    </xf>
    <xf numFmtId="0" fontId="8" fillId="3" borderId="13" xfId="0" applyFont="1" applyFill="1" applyBorder="1" applyAlignment="1" applyProtection="1">
      <alignment horizontal="right" vertical="center"/>
    </xf>
    <xf numFmtId="166" fontId="9" fillId="0" borderId="24" xfId="0" applyNumberFormat="1" applyFont="1" applyBorder="1" applyAlignment="1">
      <alignment horizontal="center"/>
    </xf>
    <xf numFmtId="166" fontId="9" fillId="0" borderId="26" xfId="0" applyNumberFormat="1" applyFont="1" applyBorder="1" applyAlignment="1">
      <alignment horizontal="center"/>
    </xf>
    <xf numFmtId="166" fontId="9" fillId="0" borderId="23" xfId="0" applyNumberFormat="1" applyFont="1" applyBorder="1" applyAlignment="1">
      <alignment horizontal="center"/>
    </xf>
    <xf numFmtId="0" fontId="8" fillId="3" borderId="9" xfId="0" applyFont="1" applyFill="1" applyBorder="1" applyAlignment="1" applyProtection="1">
      <alignment horizontal="right" vertical="center"/>
    </xf>
    <xf numFmtId="0" fontId="8" fillId="3" borderId="10" xfId="0" applyFont="1" applyFill="1" applyBorder="1" applyAlignment="1" applyProtection="1">
      <alignment horizontal="right" vertical="center"/>
    </xf>
    <xf numFmtId="0" fontId="8" fillId="0" borderId="2" xfId="0" applyFont="1" applyBorder="1" applyAlignment="1" applyProtection="1">
      <alignment horizontal="center" vertical="center"/>
    </xf>
    <xf numFmtId="0" fontId="8" fillId="0" borderId="3" xfId="0" applyFont="1" applyBorder="1" applyAlignment="1" applyProtection="1">
      <alignment horizontal="center" vertical="center"/>
    </xf>
    <xf numFmtId="0" fontId="8" fillId="0" borderId="0" xfId="0" applyFont="1" applyBorder="1" applyAlignment="1" applyProtection="1">
      <alignment horizontal="center" vertical="center"/>
    </xf>
    <xf numFmtId="0" fontId="8" fillId="0" borderId="5" xfId="0" applyFont="1" applyBorder="1" applyAlignment="1" applyProtection="1">
      <alignment horizontal="center" vertical="center"/>
    </xf>
    <xf numFmtId="0" fontId="9" fillId="0" borderId="0" xfId="0" applyFont="1" applyBorder="1" applyAlignment="1" applyProtection="1">
      <alignment horizontal="left" vertical="center" wrapText="1"/>
    </xf>
    <xf numFmtId="0" fontId="9" fillId="0" borderId="5" xfId="0" applyFont="1" applyBorder="1" applyAlignment="1" applyProtection="1">
      <alignment horizontal="left" vertical="center" wrapText="1"/>
    </xf>
    <xf numFmtId="0" fontId="9" fillId="0" borderId="23" xfId="0" applyFont="1" applyBorder="1" applyAlignment="1">
      <alignment horizontal="center"/>
    </xf>
    <xf numFmtId="0" fontId="8" fillId="2" borderId="23" xfId="0" applyFont="1" applyFill="1" applyBorder="1" applyAlignment="1">
      <alignment horizontal="left"/>
    </xf>
    <xf numFmtId="0" fontId="8" fillId="4" borderId="23" xfId="0" applyFont="1" applyFill="1" applyBorder="1" applyAlignment="1">
      <alignment horizontal="right" wrapText="1"/>
    </xf>
    <xf numFmtId="0" fontId="8" fillId="4" borderId="24" xfId="0" applyFont="1" applyFill="1" applyBorder="1" applyAlignment="1">
      <alignment horizontal="right" wrapText="1"/>
    </xf>
    <xf numFmtId="0" fontId="8" fillId="4" borderId="25" xfId="0" applyFont="1" applyFill="1" applyBorder="1" applyAlignment="1">
      <alignment horizontal="right" wrapText="1"/>
    </xf>
    <xf numFmtId="0" fontId="8" fillId="4" borderId="26" xfId="0" applyFont="1" applyFill="1" applyBorder="1" applyAlignment="1">
      <alignment horizontal="right" wrapText="1"/>
    </xf>
    <xf numFmtId="0" fontId="8" fillId="2" borderId="27" xfId="0" applyFont="1" applyFill="1" applyBorder="1" applyAlignment="1">
      <alignment horizontal="left"/>
    </xf>
    <xf numFmtId="0" fontId="8" fillId="4" borderId="24" xfId="0" applyFont="1" applyFill="1" applyBorder="1" applyAlignment="1">
      <alignment horizontal="right"/>
    </xf>
    <xf numFmtId="0" fontId="8" fillId="4" borderId="25" xfId="0" applyFont="1" applyFill="1" applyBorder="1" applyAlignment="1">
      <alignment horizontal="right"/>
    </xf>
    <xf numFmtId="0" fontId="8" fillId="4" borderId="26" xfId="0" applyFont="1" applyFill="1" applyBorder="1" applyAlignment="1">
      <alignment horizontal="right"/>
    </xf>
    <xf numFmtId="0" fontId="8" fillId="2" borderId="24" xfId="0" applyFont="1" applyFill="1" applyBorder="1" applyAlignment="1">
      <alignment horizontal="left"/>
    </xf>
    <xf numFmtId="0" fontId="8" fillId="2" borderId="25" xfId="0" applyFont="1" applyFill="1" applyBorder="1" applyAlignment="1">
      <alignment horizontal="left"/>
    </xf>
    <xf numFmtId="0" fontId="8" fillId="2" borderId="26" xfId="0" applyFont="1" applyFill="1" applyBorder="1" applyAlignment="1">
      <alignment horizontal="left"/>
    </xf>
    <xf numFmtId="0" fontId="8" fillId="0" borderId="1" xfId="0" applyFont="1" applyBorder="1" applyAlignment="1" applyProtection="1">
      <alignment horizontal="center"/>
    </xf>
    <xf numFmtId="0" fontId="8" fillId="0" borderId="2" xfId="0" applyFont="1" applyBorder="1" applyAlignment="1" applyProtection="1">
      <alignment horizontal="center"/>
    </xf>
    <xf numFmtId="0" fontId="8" fillId="0" borderId="3" xfId="0" applyFont="1" applyBorder="1" applyAlignment="1" applyProtection="1">
      <alignment horizontal="center"/>
    </xf>
    <xf numFmtId="0" fontId="8" fillId="0" borderId="4" xfId="0" applyFont="1" applyBorder="1" applyAlignment="1" applyProtection="1">
      <alignment horizontal="center"/>
    </xf>
    <xf numFmtId="0" fontId="8" fillId="0" borderId="0" xfId="0" applyFont="1" applyBorder="1" applyAlignment="1" applyProtection="1">
      <alignment horizontal="center"/>
    </xf>
    <xf numFmtId="0" fontId="8" fillId="0" borderId="5" xfId="0" applyFont="1" applyBorder="1" applyAlignment="1" applyProtection="1">
      <alignment horizontal="center"/>
    </xf>
    <xf numFmtId="0" fontId="8" fillId="2" borderId="24" xfId="0" applyFont="1" applyFill="1" applyBorder="1" applyAlignment="1" applyProtection="1">
      <alignment horizontal="left" vertical="center"/>
    </xf>
    <xf numFmtId="0" fontId="8" fillId="2" borderId="25" xfId="0" applyFont="1" applyFill="1" applyBorder="1" applyAlignment="1" applyProtection="1">
      <alignment horizontal="left" vertical="center"/>
    </xf>
    <xf numFmtId="0" fontId="8" fillId="2" borderId="26" xfId="0" applyFont="1" applyFill="1" applyBorder="1" applyAlignment="1" applyProtection="1">
      <alignment horizontal="left" vertical="center"/>
    </xf>
    <xf numFmtId="0" fontId="2" fillId="0" borderId="25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10" fontId="0" fillId="0" borderId="24" xfId="13" applyNumberFormat="1" applyFont="1" applyFill="1" applyBorder="1" applyAlignment="1">
      <alignment horizontal="center" vertical="center"/>
    </xf>
    <xf numFmtId="10" fontId="0" fillId="0" borderId="25" xfId="13" applyNumberFormat="1" applyFont="1" applyFill="1" applyBorder="1" applyAlignment="1">
      <alignment horizontal="center" vertical="center"/>
    </xf>
    <xf numFmtId="10" fontId="0" fillId="0" borderId="26" xfId="13" applyNumberFormat="1" applyFont="1" applyFill="1" applyBorder="1" applyAlignment="1">
      <alignment horizontal="center" vertical="center"/>
    </xf>
    <xf numFmtId="10" fontId="0" fillId="0" borderId="39" xfId="13" applyNumberFormat="1" applyFont="1" applyFill="1" applyBorder="1" applyAlignment="1">
      <alignment horizontal="center" vertical="center"/>
    </xf>
    <xf numFmtId="10" fontId="0" fillId="0" borderId="27" xfId="13" applyNumberFormat="1" applyFont="1" applyFill="1" applyBorder="1" applyAlignment="1">
      <alignment horizontal="center" vertical="center"/>
    </xf>
    <xf numFmtId="10" fontId="0" fillId="0" borderId="41" xfId="13" applyNumberFormat="1" applyFont="1" applyFill="1" applyBorder="1" applyAlignment="1">
      <alignment horizontal="center" vertical="center"/>
    </xf>
    <xf numFmtId="0" fontId="0" fillId="5" borderId="24" xfId="0" applyFont="1" applyFill="1" applyBorder="1" applyAlignment="1">
      <alignment horizontal="center"/>
    </xf>
    <xf numFmtId="0" fontId="0" fillId="5" borderId="25" xfId="0" applyFont="1" applyFill="1" applyBorder="1" applyAlignment="1">
      <alignment horizontal="center"/>
    </xf>
    <xf numFmtId="0" fontId="0" fillId="5" borderId="26" xfId="0" applyFont="1" applyFill="1" applyBorder="1" applyAlignment="1">
      <alignment horizontal="center"/>
    </xf>
    <xf numFmtId="0" fontId="0" fillId="5" borderId="38" xfId="0" applyFont="1" applyFill="1" applyBorder="1" applyAlignment="1">
      <alignment horizontal="center"/>
    </xf>
    <xf numFmtId="0" fontId="0" fillId="5" borderId="0" xfId="0" applyFont="1" applyFill="1" applyBorder="1" applyAlignment="1">
      <alignment horizontal="center"/>
    </xf>
    <xf numFmtId="0" fontId="0" fillId="5" borderId="15" xfId="0" applyFont="1" applyFill="1" applyBorder="1" applyAlignment="1">
      <alignment horizontal="center"/>
    </xf>
    <xf numFmtId="44" fontId="0" fillId="0" borderId="23" xfId="1" applyFont="1" applyFill="1" applyBorder="1" applyAlignment="1">
      <alignment horizontal="center"/>
    </xf>
    <xf numFmtId="44" fontId="0" fillId="0" borderId="33" xfId="1" applyFont="1" applyFill="1" applyBorder="1" applyAlignment="1">
      <alignment horizontal="center"/>
    </xf>
    <xf numFmtId="44" fontId="0" fillId="0" borderId="34" xfId="1" applyFont="1" applyFill="1" applyBorder="1" applyAlignment="1">
      <alignment horizontal="center"/>
    </xf>
    <xf numFmtId="44" fontId="0" fillId="0" borderId="40" xfId="1" applyFont="1" applyFill="1" applyBorder="1" applyAlignment="1">
      <alignment horizontal="center"/>
    </xf>
    <xf numFmtId="10" fontId="0" fillId="0" borderId="23" xfId="13" applyNumberFormat="1" applyFont="1" applyFill="1" applyBorder="1" applyAlignment="1">
      <alignment horizontal="center"/>
    </xf>
    <xf numFmtId="0" fontId="0" fillId="5" borderId="23" xfId="0" applyFont="1" applyFill="1" applyBorder="1" applyAlignment="1">
      <alignment horizontal="center"/>
    </xf>
    <xf numFmtId="44" fontId="0" fillId="0" borderId="24" xfId="1" applyFont="1" applyFill="1" applyBorder="1" applyAlignment="1">
      <alignment horizontal="center"/>
    </xf>
    <xf numFmtId="44" fontId="0" fillId="0" borderId="25" xfId="1" applyFont="1" applyFill="1" applyBorder="1" applyAlignment="1">
      <alignment horizontal="center"/>
    </xf>
    <xf numFmtId="44" fontId="0" fillId="0" borderId="26" xfId="1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7" fillId="2" borderId="23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/>
    </xf>
    <xf numFmtId="0" fontId="2" fillId="4" borderId="23" xfId="0" applyFont="1" applyFill="1" applyBorder="1" applyAlignment="1">
      <alignment horizontal="center"/>
    </xf>
    <xf numFmtId="0" fontId="2" fillId="4" borderId="24" xfId="0" applyFont="1" applyFill="1" applyBorder="1" applyAlignment="1">
      <alignment horizontal="center"/>
    </xf>
    <xf numFmtId="0" fontId="2" fillId="4" borderId="25" xfId="0" applyFont="1" applyFill="1" applyBorder="1" applyAlignment="1">
      <alignment horizontal="center"/>
    </xf>
    <xf numFmtId="0" fontId="2" fillId="4" borderId="26" xfId="0" applyFont="1" applyFill="1" applyBorder="1" applyAlignment="1">
      <alignment horizontal="center"/>
    </xf>
    <xf numFmtId="0" fontId="2" fillId="0" borderId="24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/>
    </xf>
    <xf numFmtId="0" fontId="2" fillId="2" borderId="25" xfId="0" applyFont="1" applyFill="1" applyBorder="1" applyAlignment="1">
      <alignment horizontal="center"/>
    </xf>
    <xf numFmtId="0" fontId="2" fillId="2" borderId="26" xfId="0" applyFont="1" applyFill="1" applyBorder="1" applyAlignment="1">
      <alignment horizontal="center"/>
    </xf>
    <xf numFmtId="10" fontId="0" fillId="0" borderId="24" xfId="13" applyNumberFormat="1" applyFont="1" applyFill="1" applyBorder="1" applyAlignment="1">
      <alignment horizontal="center"/>
    </xf>
    <xf numFmtId="10" fontId="0" fillId="0" borderId="25" xfId="13" applyNumberFormat="1" applyFont="1" applyFill="1" applyBorder="1" applyAlignment="1">
      <alignment horizontal="center"/>
    </xf>
    <xf numFmtId="10" fontId="0" fillId="0" borderId="26" xfId="13" applyNumberFormat="1" applyFont="1" applyFill="1" applyBorder="1" applyAlignment="1">
      <alignment horizontal="center"/>
    </xf>
    <xf numFmtId="9" fontId="0" fillId="0" borderId="39" xfId="13" applyFont="1" applyFill="1" applyBorder="1" applyAlignment="1">
      <alignment horizontal="center" vertical="center"/>
    </xf>
    <xf numFmtId="9" fontId="0" fillId="0" borderId="27" xfId="13" applyFont="1" applyFill="1" applyBorder="1" applyAlignment="1">
      <alignment horizontal="center" vertical="center"/>
    </xf>
    <xf numFmtId="9" fontId="0" fillId="0" borderId="41" xfId="13" applyFont="1" applyFill="1" applyBorder="1" applyAlignment="1">
      <alignment horizontal="center" vertical="center"/>
    </xf>
    <xf numFmtId="10" fontId="0" fillId="0" borderId="23" xfId="13" applyNumberFormat="1" applyFont="1" applyFill="1" applyBorder="1" applyAlignment="1">
      <alignment horizontal="center" vertical="center"/>
    </xf>
    <xf numFmtId="10" fontId="0" fillId="0" borderId="24" xfId="13" applyNumberFormat="1" applyFont="1" applyBorder="1" applyAlignment="1">
      <alignment horizontal="center"/>
    </xf>
    <xf numFmtId="10" fontId="0" fillId="0" borderId="25" xfId="13" applyNumberFormat="1" applyFont="1" applyBorder="1" applyAlignment="1">
      <alignment horizontal="center"/>
    </xf>
    <xf numFmtId="10" fontId="0" fillId="0" borderId="26" xfId="13" applyNumberFormat="1" applyFont="1" applyBorder="1" applyAlignment="1">
      <alignment horizontal="center"/>
    </xf>
    <xf numFmtId="10" fontId="0" fillId="0" borderId="24" xfId="0" applyNumberFormat="1" applyFont="1" applyBorder="1" applyAlignment="1">
      <alignment horizontal="center"/>
    </xf>
    <xf numFmtId="10" fontId="0" fillId="0" borderId="25" xfId="0" applyNumberFormat="1" applyFont="1" applyBorder="1" applyAlignment="1">
      <alignment horizontal="center"/>
    </xf>
    <xf numFmtId="10" fontId="0" fillId="0" borderId="26" xfId="0" applyNumberFormat="1" applyFont="1" applyBorder="1" applyAlignment="1">
      <alignment horizontal="center"/>
    </xf>
    <xf numFmtId="44" fontId="0" fillId="0" borderId="24" xfId="0" applyNumberFormat="1" applyFont="1" applyBorder="1" applyAlignment="1">
      <alignment horizontal="center"/>
    </xf>
    <xf numFmtId="44" fontId="0" fillId="0" borderId="25" xfId="0" applyNumberFormat="1" applyFont="1" applyBorder="1" applyAlignment="1">
      <alignment horizontal="center"/>
    </xf>
    <xf numFmtId="44" fontId="0" fillId="0" borderId="26" xfId="0" applyNumberFormat="1" applyFont="1" applyBorder="1" applyAlignment="1">
      <alignment horizontal="center"/>
    </xf>
    <xf numFmtId="167" fontId="0" fillId="0" borderId="39" xfId="13" applyNumberFormat="1" applyFont="1" applyFill="1" applyBorder="1" applyAlignment="1">
      <alignment horizontal="center"/>
    </xf>
    <xf numFmtId="167" fontId="0" fillId="0" borderId="27" xfId="13" applyNumberFormat="1" applyFont="1" applyFill="1" applyBorder="1" applyAlignment="1">
      <alignment horizontal="center"/>
    </xf>
    <xf numFmtId="167" fontId="0" fillId="0" borderId="41" xfId="13" applyNumberFormat="1" applyFont="1" applyFill="1" applyBorder="1" applyAlignment="1">
      <alignment horizontal="center"/>
    </xf>
    <xf numFmtId="9" fontId="0" fillId="0" borderId="24" xfId="13" applyFont="1" applyFill="1" applyBorder="1" applyAlignment="1">
      <alignment horizontal="center" vertical="center"/>
    </xf>
    <xf numFmtId="9" fontId="0" fillId="0" borderId="25" xfId="13" applyFont="1" applyFill="1" applyBorder="1" applyAlignment="1">
      <alignment horizontal="center" vertical="center"/>
    </xf>
    <xf numFmtId="9" fontId="0" fillId="0" borderId="26" xfId="13" applyFont="1" applyFill="1" applyBorder="1" applyAlignment="1">
      <alignment horizontal="center" vertical="center"/>
    </xf>
    <xf numFmtId="167" fontId="0" fillId="0" borderId="24" xfId="13" applyNumberFormat="1" applyFont="1" applyFill="1" applyBorder="1" applyAlignment="1">
      <alignment horizontal="center"/>
    </xf>
    <xf numFmtId="167" fontId="0" fillId="0" borderId="25" xfId="13" applyNumberFormat="1" applyFont="1" applyFill="1" applyBorder="1" applyAlignment="1">
      <alignment horizontal="center"/>
    </xf>
    <xf numFmtId="167" fontId="0" fillId="0" borderId="26" xfId="13" applyNumberFormat="1" applyFont="1" applyFill="1" applyBorder="1" applyAlignment="1">
      <alignment horizontal="center"/>
    </xf>
    <xf numFmtId="0" fontId="2" fillId="0" borderId="27" xfId="0" applyFont="1" applyBorder="1" applyAlignment="1">
      <alignment horizontal="center"/>
    </xf>
    <xf numFmtId="0" fontId="2" fillId="0" borderId="41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0" fillId="0" borderId="44" xfId="0" applyFont="1" applyBorder="1"/>
    <xf numFmtId="0" fontId="0" fillId="0" borderId="34" xfId="0" applyFont="1" applyBorder="1"/>
    <xf numFmtId="0" fontId="0" fillId="0" borderId="43" xfId="0" applyFont="1" applyBorder="1"/>
    <xf numFmtId="0" fontId="9" fillId="0" borderId="24" xfId="0" applyFont="1" applyBorder="1" applyAlignment="1">
      <alignment horizontal="center"/>
    </xf>
    <xf numFmtId="0" fontId="0" fillId="0" borderId="0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2" fillId="0" borderId="4" xfId="0" applyFont="1" applyBorder="1" applyAlignment="1">
      <alignment horizontal="left" vertical="center"/>
    </xf>
    <xf numFmtId="0" fontId="0" fillId="0" borderId="0" xfId="0" applyFont="1" applyBorder="1" applyAlignment="1">
      <alignment horizontal="center" wrapText="1"/>
    </xf>
    <xf numFmtId="0" fontId="0" fillId="0" borderId="15" xfId="0" applyFont="1" applyBorder="1" applyAlignment="1">
      <alignment horizontal="center" wrapText="1"/>
    </xf>
    <xf numFmtId="0" fontId="8" fillId="0" borderId="4" xfId="0" applyFont="1" applyBorder="1" applyAlignment="1" applyProtection="1">
      <alignment horizontal="left" vertical="center"/>
    </xf>
  </cellXfs>
  <cellStyles count="14">
    <cellStyle name="Moeda" xfId="1" builtinId="4"/>
    <cellStyle name="Moeda 2" xfId="3"/>
    <cellStyle name="Moeda 2 2" xfId="6"/>
    <cellStyle name="Moeda 3" xfId="7"/>
    <cellStyle name="Moeda 4" xfId="9"/>
    <cellStyle name="Normal" xfId="0" builtinId="0"/>
    <cellStyle name="Normal 2" xfId="10"/>
    <cellStyle name="Normal 3" xfId="2"/>
    <cellStyle name="Normal 4" xfId="4"/>
    <cellStyle name="Normal 5" xfId="8"/>
    <cellStyle name="Porcentagem" xfId="13" builtinId="5"/>
    <cellStyle name="Porcentagem 2" xfId="11"/>
    <cellStyle name="Vírgula" xfId="12" builtinId="3"/>
    <cellStyle name="Vírgula 5" xfId="5"/>
  </cellStyles>
  <dxfs count="9">
    <dxf>
      <fill>
        <patternFill>
          <bgColor theme="1"/>
        </patternFill>
      </fill>
    </dxf>
    <dxf>
      <fill>
        <patternFill>
          <bgColor rgb="FF92D050"/>
        </patternFill>
      </fill>
    </dxf>
    <dxf>
      <fill>
        <patternFill>
          <bgColor theme="1"/>
        </patternFill>
      </fill>
    </dxf>
    <dxf>
      <fill>
        <patternFill>
          <bgColor rgb="FF7030A0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47626</xdr:colOff>
      <xdr:row>1</xdr:row>
      <xdr:rowOff>0</xdr:rowOff>
    </xdr:from>
    <xdr:to>
      <xdr:col>1</xdr:col>
      <xdr:colOff>561976</xdr:colOff>
      <xdr:row>8</xdr:row>
      <xdr:rowOff>18707</xdr:rowOff>
    </xdr:to>
    <xdr:pic>
      <xdr:nvPicPr>
        <xdr:cNvPr id="2" name="Imagem 1" descr="https://superpublicidade.com.br/wp-content/uploads/2019/12/Prefeitura-Catalao.pn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6" y="190500"/>
          <a:ext cx="1123950" cy="1352207"/>
        </a:xfrm>
        <a:prstGeom prst="rect">
          <a:avLst/>
        </a:prstGeom>
        <a:noFill/>
        <a:effectLst>
          <a:outerShdw blurRad="50800" dist="38100" dir="2700000" algn="tl" rotWithShape="0">
            <a:prstClr val="black">
              <a:alpha val="40000"/>
            </a:prst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303439</xdr:colOff>
      <xdr:row>0</xdr:row>
      <xdr:rowOff>55588</xdr:rowOff>
    </xdr:from>
    <xdr:to>
      <xdr:col>3</xdr:col>
      <xdr:colOff>1706676</xdr:colOff>
      <xdr:row>6</xdr:row>
      <xdr:rowOff>264795</xdr:rowOff>
    </xdr:to>
    <xdr:pic>
      <xdr:nvPicPr>
        <xdr:cNvPr id="5" name="Imagem 4" descr="https://superpublicidade.com.br/wp-content/uploads/2019/12/Prefeitura-Catalao.png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5139" y="55588"/>
          <a:ext cx="1403237" cy="1298867"/>
        </a:xfrm>
        <a:prstGeom prst="rect">
          <a:avLst/>
        </a:prstGeom>
        <a:noFill/>
        <a:effectLst>
          <a:outerShdw blurRad="50800" dist="38100" dir="2700000" algn="tl" rotWithShape="0">
            <a:prstClr val="black">
              <a:alpha val="40000"/>
            </a:prst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247650</xdr:colOff>
      <xdr:row>0</xdr:row>
      <xdr:rowOff>47625</xdr:rowOff>
    </xdr:from>
    <xdr:to>
      <xdr:col>1</xdr:col>
      <xdr:colOff>2419350</xdr:colOff>
      <xdr:row>8</xdr:row>
      <xdr:rowOff>47625</xdr:rowOff>
    </xdr:to>
    <xdr:pic>
      <xdr:nvPicPr>
        <xdr:cNvPr id="2" name="Imagem 1" descr="https://superpublicidade.com.br/wp-content/uploads/2019/12/Prefeitura-Catalao.png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47625"/>
          <a:ext cx="2533650" cy="1524000"/>
        </a:xfrm>
        <a:prstGeom prst="rect">
          <a:avLst/>
        </a:prstGeom>
        <a:noFill/>
        <a:effectLst>
          <a:outerShdw blurRad="50800" dist="38100" dir="2700000" algn="tl" rotWithShape="0">
            <a:prstClr val="black">
              <a:alpha val="40000"/>
            </a:prst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76200</xdr:rowOff>
    </xdr:from>
    <xdr:to>
      <xdr:col>1</xdr:col>
      <xdr:colOff>727910</xdr:colOff>
      <xdr:row>7</xdr:row>
      <xdr:rowOff>104775</xdr:rowOff>
    </xdr:to>
    <xdr:pic>
      <xdr:nvPicPr>
        <xdr:cNvPr id="2" name="Imagem 1" descr="https://superpublicidade.com.br/wp-content/uploads/2019/12/Prefeitura-Catalao.png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76200"/>
          <a:ext cx="1166060" cy="1362075"/>
        </a:xfrm>
        <a:prstGeom prst="rect">
          <a:avLst/>
        </a:prstGeom>
        <a:noFill/>
        <a:effectLst>
          <a:outerShdw blurRad="50800" dist="38100" dir="2700000" algn="tl" rotWithShape="0">
            <a:prstClr val="black">
              <a:alpha val="40000"/>
            </a:prst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CESSOS%20-%20EM%20AN&#193;LISE/PIRES%20BELO/PRA&#199;A/CD/OR&#199;AMENTO%20PRA&#199;A%20PIRES%20BEL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ÇAMENTO"/>
      <sheetName val="MEMÓRIA DE CÁLCULO"/>
      <sheetName val="BDI"/>
      <sheetName val="CRONOGRAMA"/>
      <sheetName val="COMPOSIÇÃO"/>
    </sheetNames>
    <sheetDataSet>
      <sheetData sheetId="0">
        <row r="1">
          <cell r="C1" t="str">
            <v>PREFEITURA MUNICIPAL DE CATALÃO</v>
          </cell>
        </row>
        <row r="3">
          <cell r="C3" t="str">
            <v>SETOR</v>
          </cell>
          <cell r="D3" t="str">
            <v>SECRETARIA MUNICIPAL DE OBRAS</v>
          </cell>
        </row>
        <row r="4">
          <cell r="C4" t="str">
            <v>OBJETO</v>
          </cell>
        </row>
        <row r="5">
          <cell r="C5" t="str">
            <v>PROCESSO</v>
          </cell>
        </row>
        <row r="6">
          <cell r="C6" t="str">
            <v>ENDEREÇO</v>
          </cell>
        </row>
        <row r="7">
          <cell r="C7" t="str">
            <v>TABELAS</v>
          </cell>
        </row>
        <row r="9">
          <cell r="C9" t="str">
            <v xml:space="preserve">DATA </v>
          </cell>
        </row>
        <row r="281">
          <cell r="F281" t="str">
            <v>STEPHANIE PRADO DE PAIVA</v>
          </cell>
        </row>
        <row r="283">
          <cell r="F283" t="str">
            <v>CREA 1018824561/D-GO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9"/>
  <sheetViews>
    <sheetView topLeftCell="A31" workbookViewId="0">
      <selection activeCell="D7" sqref="D7:I7"/>
    </sheetView>
  </sheetViews>
  <sheetFormatPr defaultRowHeight="15" x14ac:dyDescent="0.25"/>
  <cols>
    <col min="1" max="1" width="9.140625" style="96"/>
    <col min="2" max="2" width="9.28515625" style="96" bestFit="1" customWidth="1"/>
    <col min="3" max="3" width="10.42578125" style="98" bestFit="1" customWidth="1"/>
    <col min="4" max="4" width="64.42578125" style="96" customWidth="1"/>
    <col min="5" max="5" width="8.5703125" style="99" bestFit="1" customWidth="1"/>
    <col min="6" max="6" width="5.7109375" style="98" bestFit="1" customWidth="1"/>
    <col min="7" max="7" width="11.85546875" style="156" bestFit="1" customWidth="1"/>
    <col min="8" max="8" width="15.28515625" style="156" bestFit="1" customWidth="1"/>
    <col min="9" max="9" width="14.7109375" style="156" bestFit="1" customWidth="1"/>
    <col min="11" max="11" width="12.7109375" bestFit="1" customWidth="1"/>
  </cols>
  <sheetData>
    <row r="1" spans="1:13" x14ac:dyDescent="0.25">
      <c r="A1" s="100"/>
      <c r="B1" s="101"/>
      <c r="C1" s="175" t="s">
        <v>0</v>
      </c>
      <c r="D1" s="175"/>
      <c r="E1" s="175"/>
      <c r="F1" s="175"/>
      <c r="G1" s="175"/>
      <c r="H1" s="175"/>
      <c r="I1" s="176"/>
    </row>
    <row r="2" spans="1:13" x14ac:dyDescent="0.25">
      <c r="A2" s="102"/>
      <c r="B2" s="103"/>
      <c r="C2" s="177" t="s">
        <v>1</v>
      </c>
      <c r="D2" s="177"/>
      <c r="E2" s="177"/>
      <c r="F2" s="177"/>
      <c r="G2" s="177"/>
      <c r="H2" s="177"/>
      <c r="I2" s="178"/>
    </row>
    <row r="3" spans="1:13" x14ac:dyDescent="0.25">
      <c r="A3" s="102"/>
      <c r="B3" s="103"/>
      <c r="C3" s="78" t="s">
        <v>2</v>
      </c>
      <c r="D3" s="104" t="s">
        <v>143</v>
      </c>
      <c r="E3" s="105"/>
      <c r="F3" s="78"/>
      <c r="G3" s="106"/>
      <c r="H3" s="106"/>
      <c r="I3" s="107"/>
    </row>
    <row r="4" spans="1:13" x14ac:dyDescent="0.25">
      <c r="A4" s="102"/>
      <c r="B4" s="103"/>
      <c r="C4" s="78" t="s">
        <v>4</v>
      </c>
      <c r="D4" s="104" t="s">
        <v>142</v>
      </c>
      <c r="E4" s="105"/>
      <c r="F4" s="78"/>
      <c r="G4" s="106"/>
      <c r="H4" s="106"/>
      <c r="I4" s="107"/>
    </row>
    <row r="5" spans="1:13" x14ac:dyDescent="0.25">
      <c r="A5" s="102"/>
      <c r="B5" s="103"/>
      <c r="C5" s="78" t="s">
        <v>5</v>
      </c>
      <c r="D5" s="104">
        <v>2022015457</v>
      </c>
      <c r="E5" s="108"/>
      <c r="F5" s="109"/>
      <c r="G5" s="110"/>
      <c r="H5" s="111"/>
      <c r="I5" s="107"/>
    </row>
    <row r="6" spans="1:13" x14ac:dyDescent="0.25">
      <c r="A6" s="102"/>
      <c r="B6" s="103"/>
      <c r="C6" s="78" t="s">
        <v>6</v>
      </c>
      <c r="D6" s="112" t="s">
        <v>131</v>
      </c>
      <c r="E6" s="108"/>
      <c r="F6" s="109"/>
      <c r="G6" s="111"/>
      <c r="H6" s="111"/>
      <c r="I6" s="107"/>
    </row>
    <row r="7" spans="1:13" x14ac:dyDescent="0.25">
      <c r="A7" s="102"/>
      <c r="B7" s="103"/>
      <c r="C7" s="78" t="s">
        <v>7</v>
      </c>
      <c r="D7" s="179" t="s">
        <v>158</v>
      </c>
      <c r="E7" s="179"/>
      <c r="F7" s="179"/>
      <c r="G7" s="179"/>
      <c r="H7" s="179"/>
      <c r="I7" s="180"/>
    </row>
    <row r="8" spans="1:13" x14ac:dyDescent="0.25">
      <c r="A8" s="102"/>
      <c r="B8" s="103"/>
      <c r="C8" s="78" t="s">
        <v>8</v>
      </c>
      <c r="D8" s="104" t="s">
        <v>109</v>
      </c>
      <c r="E8" s="105"/>
      <c r="F8" s="109"/>
      <c r="G8" s="111"/>
      <c r="H8" s="111"/>
      <c r="I8" s="107"/>
    </row>
    <row r="9" spans="1:13" ht="15.75" thickBot="1" x14ac:dyDescent="0.3">
      <c r="A9" s="113"/>
      <c r="B9" s="114"/>
      <c r="C9" s="78" t="s">
        <v>9</v>
      </c>
      <c r="D9" s="104">
        <v>0.23880000000000001</v>
      </c>
      <c r="E9" s="115"/>
      <c r="F9" s="116"/>
      <c r="G9" s="117"/>
      <c r="H9" s="118"/>
      <c r="I9" s="119"/>
    </row>
    <row r="10" spans="1:13" ht="15.75" thickBot="1" x14ac:dyDescent="0.3">
      <c r="A10" s="120"/>
      <c r="B10" s="121"/>
      <c r="C10" s="121"/>
      <c r="D10" s="122"/>
      <c r="E10" s="123"/>
      <c r="F10" s="120"/>
      <c r="G10" s="124"/>
      <c r="H10" s="125"/>
      <c r="I10" s="126"/>
    </row>
    <row r="11" spans="1:13" x14ac:dyDescent="0.25">
      <c r="A11" s="127" t="s">
        <v>10</v>
      </c>
      <c r="B11" s="128" t="s">
        <v>11</v>
      </c>
      <c r="C11" s="129" t="s">
        <v>12</v>
      </c>
      <c r="D11" s="130" t="s">
        <v>13</v>
      </c>
      <c r="E11" s="131" t="s">
        <v>14</v>
      </c>
      <c r="F11" s="127" t="s">
        <v>15</v>
      </c>
      <c r="G11" s="132" t="s">
        <v>16</v>
      </c>
      <c r="H11" s="132" t="s">
        <v>17</v>
      </c>
      <c r="I11" s="132" t="s">
        <v>18</v>
      </c>
    </row>
    <row r="12" spans="1:13" x14ac:dyDescent="0.25">
      <c r="A12" s="133">
        <v>1</v>
      </c>
      <c r="B12" s="133" t="s">
        <v>19</v>
      </c>
      <c r="C12" s="133">
        <v>20000</v>
      </c>
      <c r="D12" s="134" t="s">
        <v>22</v>
      </c>
      <c r="E12" s="135"/>
      <c r="F12" s="133"/>
      <c r="G12" s="136"/>
      <c r="H12" s="136"/>
      <c r="I12" s="136"/>
    </row>
    <row r="13" spans="1:13" ht="32.25" customHeight="1" x14ac:dyDescent="0.25">
      <c r="A13" s="91" t="s">
        <v>50</v>
      </c>
      <c r="B13" s="91" t="s">
        <v>19</v>
      </c>
      <c r="C13" s="93">
        <v>21301</v>
      </c>
      <c r="D13" s="92" t="s">
        <v>21</v>
      </c>
      <c r="E13" s="94">
        <f>Plan2!D15</f>
        <v>3</v>
      </c>
      <c r="F13" s="93" t="s">
        <v>20</v>
      </c>
      <c r="G13" s="137">
        <v>354.95</v>
      </c>
      <c r="H13" s="137">
        <v>2.19</v>
      </c>
      <c r="I13" s="137">
        <f t="shared" ref="I13:I14" si="0">(H13+G13)*E13</f>
        <v>1071.42</v>
      </c>
    </row>
    <row r="14" spans="1:13" s="4" customFormat="1" ht="39" x14ac:dyDescent="0.25">
      <c r="A14" s="91" t="s">
        <v>50</v>
      </c>
      <c r="B14" s="91" t="s">
        <v>141</v>
      </c>
      <c r="C14" s="93">
        <v>10775</v>
      </c>
      <c r="D14" s="92" t="s">
        <v>140</v>
      </c>
      <c r="E14" s="94">
        <f>Plan2!D18</f>
        <v>2</v>
      </c>
      <c r="F14" s="93" t="s">
        <v>139</v>
      </c>
      <c r="G14" s="170">
        <v>756</v>
      </c>
      <c r="H14" s="171"/>
      <c r="I14" s="137">
        <f t="shared" si="0"/>
        <v>1512</v>
      </c>
    </row>
    <row r="15" spans="1:13" ht="15.75" thickBot="1" x14ac:dyDescent="0.3">
      <c r="A15" s="168" t="s">
        <v>23</v>
      </c>
      <c r="B15" s="169"/>
      <c r="C15" s="169"/>
      <c r="D15" s="169"/>
      <c r="E15" s="169"/>
      <c r="F15" s="169"/>
      <c r="G15" s="169"/>
      <c r="H15" s="169"/>
      <c r="I15" s="138">
        <f>SUM(I13:I14)</f>
        <v>2583.42</v>
      </c>
      <c r="J15" s="2"/>
      <c r="K15" s="2"/>
      <c r="L15" s="2"/>
      <c r="M15" s="1"/>
    </row>
    <row r="16" spans="1:13" s="4" customFormat="1" ht="15.75" thickBot="1" x14ac:dyDescent="0.3">
      <c r="A16" s="139" t="s">
        <v>10</v>
      </c>
      <c r="B16" s="140" t="s">
        <v>11</v>
      </c>
      <c r="C16" s="129" t="s">
        <v>12</v>
      </c>
      <c r="D16" s="130" t="s">
        <v>13</v>
      </c>
      <c r="E16" s="131" t="s">
        <v>14</v>
      </c>
      <c r="F16" s="127" t="s">
        <v>15</v>
      </c>
      <c r="G16" s="132" t="s">
        <v>16</v>
      </c>
      <c r="H16" s="132" t="s">
        <v>17</v>
      </c>
      <c r="I16" s="132" t="s">
        <v>18</v>
      </c>
    </row>
    <row r="17" spans="1:12" s="4" customFormat="1" x14ac:dyDescent="0.25">
      <c r="A17" s="141">
        <v>2</v>
      </c>
      <c r="B17" s="142" t="s">
        <v>19</v>
      </c>
      <c r="C17" s="133">
        <v>30000</v>
      </c>
      <c r="D17" s="134" t="s">
        <v>110</v>
      </c>
      <c r="E17" s="135"/>
      <c r="F17" s="133"/>
      <c r="G17" s="136"/>
      <c r="H17" s="136"/>
      <c r="I17" s="136"/>
    </row>
    <row r="18" spans="1:12" s="4" customFormat="1" ht="39" x14ac:dyDescent="0.25">
      <c r="A18" s="143" t="s">
        <v>51</v>
      </c>
      <c r="B18" s="91" t="s">
        <v>19</v>
      </c>
      <c r="C18" s="93">
        <v>30110</v>
      </c>
      <c r="D18" s="92" t="s">
        <v>112</v>
      </c>
      <c r="E18" s="94">
        <f>Plan2!D23</f>
        <v>6300</v>
      </c>
      <c r="F18" s="93" t="s">
        <v>111</v>
      </c>
      <c r="G18" s="143">
        <v>0.71</v>
      </c>
      <c r="H18" s="143">
        <v>0</v>
      </c>
      <c r="I18" s="137">
        <f>(H18+G18)*E18</f>
        <v>4473</v>
      </c>
      <c r="J18" s="2"/>
      <c r="K18" s="2"/>
      <c r="L18" s="2"/>
    </row>
    <row r="19" spans="1:12" s="4" customFormat="1" ht="26.25" x14ac:dyDescent="0.25">
      <c r="A19" s="143" t="s">
        <v>119</v>
      </c>
      <c r="B19" s="91" t="s">
        <v>19</v>
      </c>
      <c r="C19" s="93">
        <v>30112</v>
      </c>
      <c r="D19" s="92" t="s">
        <v>118</v>
      </c>
      <c r="E19" s="94">
        <f>Plan2!D26</f>
        <v>1</v>
      </c>
      <c r="F19" s="93" t="s">
        <v>113</v>
      </c>
      <c r="G19" s="143">
        <v>65.75</v>
      </c>
      <c r="H19" s="143">
        <v>65.22</v>
      </c>
      <c r="I19" s="137">
        <f t="shared" ref="I19:I22" si="1">(H19+G19)*E19</f>
        <v>130.97</v>
      </c>
      <c r="J19" s="2"/>
      <c r="K19" s="2"/>
      <c r="L19" s="2"/>
    </row>
    <row r="20" spans="1:12" s="4" customFormat="1" ht="26.25" x14ac:dyDescent="0.25">
      <c r="A20" s="143" t="s">
        <v>120</v>
      </c>
      <c r="B20" s="91" t="s">
        <v>19</v>
      </c>
      <c r="C20" s="93">
        <v>30113</v>
      </c>
      <c r="D20" s="92" t="s">
        <v>114</v>
      </c>
      <c r="E20" s="94">
        <f>Plan2!D29</f>
        <v>1</v>
      </c>
      <c r="F20" s="93" t="s">
        <v>113</v>
      </c>
      <c r="G20" s="143">
        <v>65.75</v>
      </c>
      <c r="H20" s="143">
        <v>65.22</v>
      </c>
      <c r="I20" s="137">
        <f t="shared" si="1"/>
        <v>130.97</v>
      </c>
      <c r="J20" s="2"/>
      <c r="K20" s="2"/>
      <c r="L20" s="2"/>
    </row>
    <row r="21" spans="1:12" s="4" customFormat="1" ht="33" customHeight="1" x14ac:dyDescent="0.25">
      <c r="A21" s="143" t="s">
        <v>121</v>
      </c>
      <c r="B21" s="91" t="s">
        <v>19</v>
      </c>
      <c r="C21" s="93">
        <v>30114</v>
      </c>
      <c r="D21" s="92" t="s">
        <v>116</v>
      </c>
      <c r="E21" s="94">
        <f>Plan2!D32</f>
        <v>1</v>
      </c>
      <c r="F21" s="93" t="s">
        <v>113</v>
      </c>
      <c r="G21" s="143">
        <v>131.49</v>
      </c>
      <c r="H21" s="143">
        <v>130.44999999999999</v>
      </c>
      <c r="I21" s="137">
        <f t="shared" si="1"/>
        <v>261.94</v>
      </c>
      <c r="J21" s="2"/>
      <c r="K21" s="2"/>
      <c r="L21" s="2"/>
    </row>
    <row r="22" spans="1:12" s="4" customFormat="1" ht="26.25" x14ac:dyDescent="0.25">
      <c r="A22" s="143" t="s">
        <v>122</v>
      </c>
      <c r="B22" s="91" t="s">
        <v>19</v>
      </c>
      <c r="C22" s="93">
        <v>30116</v>
      </c>
      <c r="D22" s="92" t="s">
        <v>117</v>
      </c>
      <c r="E22" s="94">
        <f>Plan2!D35</f>
        <v>1</v>
      </c>
      <c r="F22" s="93" t="s">
        <v>115</v>
      </c>
      <c r="G22" s="143">
        <v>131.49</v>
      </c>
      <c r="H22" s="143">
        <v>130.44999999999999</v>
      </c>
      <c r="I22" s="137">
        <f t="shared" si="1"/>
        <v>261.94</v>
      </c>
      <c r="J22" s="2"/>
      <c r="K22" s="2"/>
      <c r="L22" s="2"/>
    </row>
    <row r="23" spans="1:12" s="4" customFormat="1" x14ac:dyDescent="0.25">
      <c r="A23" s="143" t="s">
        <v>147</v>
      </c>
      <c r="B23" s="91" t="s">
        <v>19</v>
      </c>
      <c r="C23" s="162">
        <v>3679</v>
      </c>
      <c r="D23" s="92" t="s">
        <v>146</v>
      </c>
      <c r="E23" s="94">
        <v>6</v>
      </c>
      <c r="F23" s="162" t="s">
        <v>148</v>
      </c>
      <c r="G23" s="170">
        <v>170</v>
      </c>
      <c r="H23" s="171"/>
      <c r="I23" s="137">
        <f>G23*E23</f>
        <v>1020</v>
      </c>
      <c r="J23" s="2"/>
      <c r="K23" s="2"/>
      <c r="L23" s="2"/>
    </row>
    <row r="24" spans="1:12" s="4" customFormat="1" ht="15.75" thickBot="1" x14ac:dyDescent="0.3">
      <c r="A24" s="168" t="s">
        <v>23</v>
      </c>
      <c r="B24" s="169"/>
      <c r="C24" s="169"/>
      <c r="D24" s="169"/>
      <c r="E24" s="169"/>
      <c r="F24" s="169"/>
      <c r="G24" s="169"/>
      <c r="H24" s="169"/>
      <c r="I24" s="138">
        <f>SUM(I18:I23)</f>
        <v>6278.82</v>
      </c>
      <c r="J24" s="2"/>
      <c r="K24" s="2"/>
      <c r="L24" s="2"/>
    </row>
    <row r="25" spans="1:12" ht="15.75" thickBot="1" x14ac:dyDescent="0.3">
      <c r="A25" s="139" t="s">
        <v>10</v>
      </c>
      <c r="B25" s="140" t="s">
        <v>11</v>
      </c>
      <c r="C25" s="129" t="s">
        <v>12</v>
      </c>
      <c r="D25" s="130" t="s">
        <v>13</v>
      </c>
      <c r="E25" s="131" t="s">
        <v>14</v>
      </c>
      <c r="F25" s="127" t="s">
        <v>15</v>
      </c>
      <c r="G25" s="132" t="s">
        <v>16</v>
      </c>
      <c r="H25" s="132" t="s">
        <v>17</v>
      </c>
      <c r="I25" s="132" t="s">
        <v>18</v>
      </c>
    </row>
    <row r="26" spans="1:12" x14ac:dyDescent="0.25">
      <c r="A26" s="141">
        <v>3</v>
      </c>
      <c r="B26" s="142" t="s">
        <v>19</v>
      </c>
      <c r="C26" s="133">
        <v>52</v>
      </c>
      <c r="D26" s="134" t="s">
        <v>24</v>
      </c>
      <c r="E26" s="135"/>
      <c r="F26" s="133"/>
      <c r="G26" s="136"/>
      <c r="H26" s="136"/>
      <c r="I26" s="136"/>
    </row>
    <row r="27" spans="1:12" ht="15.75" thickBot="1" x14ac:dyDescent="0.3">
      <c r="A27" s="96" t="s">
        <v>52</v>
      </c>
      <c r="B27" s="91" t="s">
        <v>19</v>
      </c>
      <c r="C27" s="93">
        <v>45052</v>
      </c>
      <c r="D27" s="91" t="s">
        <v>27</v>
      </c>
      <c r="E27" s="94">
        <f>Plan2!D45</f>
        <v>8.0384000000000011</v>
      </c>
      <c r="F27" s="93" t="s">
        <v>26</v>
      </c>
      <c r="G27" s="172">
        <v>651.99</v>
      </c>
      <c r="H27" s="172"/>
      <c r="I27" s="137">
        <f>(G27)*E27</f>
        <v>5240.9564160000009</v>
      </c>
    </row>
    <row r="28" spans="1:12" s="1" customFormat="1" ht="15.75" thickBot="1" x14ac:dyDescent="0.3">
      <c r="A28" s="173" t="s">
        <v>23</v>
      </c>
      <c r="B28" s="174"/>
      <c r="C28" s="169"/>
      <c r="D28" s="169"/>
      <c r="E28" s="169"/>
      <c r="F28" s="169"/>
      <c r="G28" s="169"/>
      <c r="H28" s="169"/>
      <c r="I28" s="138">
        <f>SUM(I27:I27)</f>
        <v>5240.9564160000009</v>
      </c>
      <c r="J28" s="2"/>
      <c r="K28" s="2"/>
      <c r="L28" s="2"/>
    </row>
    <row r="29" spans="1:12" x14ac:dyDescent="0.25">
      <c r="A29" s="127" t="s">
        <v>10</v>
      </c>
      <c r="B29" s="128" t="s">
        <v>11</v>
      </c>
      <c r="C29" s="129" t="s">
        <v>12</v>
      </c>
      <c r="D29" s="130" t="s">
        <v>13</v>
      </c>
      <c r="E29" s="131" t="s">
        <v>14</v>
      </c>
      <c r="F29" s="127" t="s">
        <v>15</v>
      </c>
      <c r="G29" s="132" t="s">
        <v>16</v>
      </c>
      <c r="H29" s="132" t="s">
        <v>17</v>
      </c>
      <c r="I29" s="132" t="s">
        <v>18</v>
      </c>
    </row>
    <row r="30" spans="1:12" x14ac:dyDescent="0.25">
      <c r="A30" s="133">
        <v>4</v>
      </c>
      <c r="B30" s="133" t="s">
        <v>19</v>
      </c>
      <c r="C30" s="133">
        <v>53</v>
      </c>
      <c r="D30" s="134" t="s">
        <v>28</v>
      </c>
      <c r="E30" s="135"/>
      <c r="F30" s="133"/>
      <c r="G30" s="136"/>
      <c r="H30" s="136"/>
      <c r="I30" s="136"/>
    </row>
    <row r="31" spans="1:12" x14ac:dyDescent="0.25">
      <c r="A31" s="91" t="s">
        <v>53</v>
      </c>
      <c r="B31" s="91" t="s">
        <v>19</v>
      </c>
      <c r="C31" s="93">
        <v>45070</v>
      </c>
      <c r="D31" s="91" t="s">
        <v>29</v>
      </c>
      <c r="E31" s="94">
        <f>Plan2!D52</f>
        <v>8.0384000000000011</v>
      </c>
      <c r="F31" s="93" t="s">
        <v>30</v>
      </c>
      <c r="G31" s="172">
        <v>1162.73</v>
      </c>
      <c r="H31" s="172"/>
      <c r="I31" s="137">
        <f>G31*E31</f>
        <v>9346.4888320000009</v>
      </c>
    </row>
    <row r="32" spans="1:12" s="1" customFormat="1" ht="15.75" thickBot="1" x14ac:dyDescent="0.3">
      <c r="A32" s="168" t="s">
        <v>23</v>
      </c>
      <c r="B32" s="169"/>
      <c r="C32" s="169"/>
      <c r="D32" s="169"/>
      <c r="E32" s="169"/>
      <c r="F32" s="169"/>
      <c r="G32" s="169"/>
      <c r="H32" s="169"/>
      <c r="I32" s="138">
        <f>I31</f>
        <v>9346.4888320000009</v>
      </c>
      <c r="J32" s="2"/>
      <c r="K32" s="2"/>
      <c r="L32" s="2"/>
    </row>
    <row r="33" spans="1:12" ht="15.75" thickBot="1" x14ac:dyDescent="0.3">
      <c r="A33" s="139" t="s">
        <v>10</v>
      </c>
      <c r="B33" s="140" t="s">
        <v>11</v>
      </c>
      <c r="C33" s="144" t="s">
        <v>12</v>
      </c>
      <c r="D33" s="145" t="s">
        <v>13</v>
      </c>
      <c r="E33" s="146" t="s">
        <v>14</v>
      </c>
      <c r="F33" s="139" t="s">
        <v>15</v>
      </c>
      <c r="G33" s="147" t="s">
        <v>16</v>
      </c>
      <c r="H33" s="147" t="s">
        <v>17</v>
      </c>
      <c r="I33" s="147" t="s">
        <v>18</v>
      </c>
    </row>
    <row r="34" spans="1:12" x14ac:dyDescent="0.25">
      <c r="A34" s="148">
        <v>5</v>
      </c>
      <c r="B34" s="149" t="s">
        <v>19</v>
      </c>
      <c r="C34" s="149">
        <v>55</v>
      </c>
      <c r="D34" s="150" t="s">
        <v>31</v>
      </c>
      <c r="E34" s="151"/>
      <c r="F34" s="152"/>
      <c r="G34" s="153"/>
      <c r="H34" s="153"/>
      <c r="I34" s="154"/>
    </row>
    <row r="35" spans="1:12" x14ac:dyDescent="0.25">
      <c r="A35" s="91" t="s">
        <v>54</v>
      </c>
      <c r="B35" s="91" t="s">
        <v>19</v>
      </c>
      <c r="C35" s="93">
        <v>45110</v>
      </c>
      <c r="D35" s="91" t="s">
        <v>25</v>
      </c>
      <c r="E35" s="94">
        <f>Plan2!D57</f>
        <v>42.348800000000004</v>
      </c>
      <c r="F35" s="93" t="s">
        <v>20</v>
      </c>
      <c r="G35" s="172">
        <v>101.36</v>
      </c>
      <c r="H35" s="172"/>
      <c r="I35" s="137">
        <f>G35*E35</f>
        <v>4292.4743680000001</v>
      </c>
    </row>
    <row r="36" spans="1:12" ht="26.25" x14ac:dyDescent="0.25">
      <c r="A36" s="91" t="s">
        <v>123</v>
      </c>
      <c r="B36" s="91" t="s">
        <v>19</v>
      </c>
      <c r="C36" s="93">
        <v>45120</v>
      </c>
      <c r="D36" s="92" t="s">
        <v>107</v>
      </c>
      <c r="E36" s="94">
        <f>Plan2!D60</f>
        <v>839</v>
      </c>
      <c r="F36" s="93" t="s">
        <v>32</v>
      </c>
      <c r="G36" s="172">
        <v>15.52</v>
      </c>
      <c r="H36" s="172"/>
      <c r="I36" s="137">
        <f t="shared" ref="I36:I37" si="2">G36*E36</f>
        <v>13021.279999999999</v>
      </c>
    </row>
    <row r="37" spans="1:12" x14ac:dyDescent="0.25">
      <c r="A37" s="91" t="s">
        <v>124</v>
      </c>
      <c r="B37" s="91" t="s">
        <v>19</v>
      </c>
      <c r="C37" s="93">
        <v>45131</v>
      </c>
      <c r="D37" s="91" t="s">
        <v>33</v>
      </c>
      <c r="E37" s="94">
        <f>Plan2!D65</f>
        <v>3.5360000000000005</v>
      </c>
      <c r="F37" s="93" t="s">
        <v>26</v>
      </c>
      <c r="G37" s="172">
        <v>691.28</v>
      </c>
      <c r="H37" s="172"/>
      <c r="I37" s="137">
        <f t="shared" si="2"/>
        <v>2444.3660800000002</v>
      </c>
    </row>
    <row r="38" spans="1:12" s="1" customFormat="1" ht="15.75" thickBot="1" x14ac:dyDescent="0.3">
      <c r="A38" s="168" t="s">
        <v>23</v>
      </c>
      <c r="B38" s="169"/>
      <c r="C38" s="169"/>
      <c r="D38" s="169"/>
      <c r="E38" s="169"/>
      <c r="F38" s="169"/>
      <c r="G38" s="169"/>
      <c r="H38" s="169"/>
      <c r="I38" s="138">
        <f>SUM(I35:I37)</f>
        <v>19758.120447999998</v>
      </c>
      <c r="J38" s="2"/>
      <c r="K38" s="2"/>
      <c r="L38" s="2"/>
    </row>
    <row r="39" spans="1:12" s="1" customFormat="1" x14ac:dyDescent="0.25">
      <c r="A39" s="127" t="s">
        <v>10</v>
      </c>
      <c r="B39" s="128" t="s">
        <v>11</v>
      </c>
      <c r="C39" s="129" t="s">
        <v>12</v>
      </c>
      <c r="D39" s="130" t="s">
        <v>13</v>
      </c>
      <c r="E39" s="131" t="s">
        <v>14</v>
      </c>
      <c r="F39" s="127" t="s">
        <v>15</v>
      </c>
      <c r="G39" s="132" t="s">
        <v>16</v>
      </c>
      <c r="H39" s="132" t="s">
        <v>17</v>
      </c>
      <c r="I39" s="132" t="s">
        <v>18</v>
      </c>
    </row>
    <row r="40" spans="1:12" s="1" customFormat="1" x14ac:dyDescent="0.25">
      <c r="A40" s="133">
        <v>6</v>
      </c>
      <c r="B40" s="133" t="s">
        <v>19</v>
      </c>
      <c r="C40" s="133">
        <v>56</v>
      </c>
      <c r="D40" s="134" t="s">
        <v>34</v>
      </c>
      <c r="E40" s="135"/>
      <c r="F40" s="133"/>
      <c r="G40" s="136"/>
      <c r="H40" s="136"/>
      <c r="I40" s="136"/>
    </row>
    <row r="41" spans="1:12" x14ac:dyDescent="0.25">
      <c r="A41" s="91" t="s">
        <v>55</v>
      </c>
      <c r="B41" s="91" t="s">
        <v>19</v>
      </c>
      <c r="C41" s="93">
        <v>45135</v>
      </c>
      <c r="D41" s="91" t="s">
        <v>35</v>
      </c>
      <c r="E41" s="94">
        <v>45</v>
      </c>
      <c r="F41" s="93" t="s">
        <v>36</v>
      </c>
      <c r="G41" s="172">
        <v>74.61</v>
      </c>
      <c r="H41" s="172"/>
      <c r="I41" s="137">
        <f>G41*E41</f>
        <v>3357.45</v>
      </c>
    </row>
    <row r="42" spans="1:12" s="1" customFormat="1" ht="15.75" thickBot="1" x14ac:dyDescent="0.3">
      <c r="A42" s="168" t="s">
        <v>23</v>
      </c>
      <c r="B42" s="169"/>
      <c r="C42" s="169"/>
      <c r="D42" s="169"/>
      <c r="E42" s="169"/>
      <c r="F42" s="169"/>
      <c r="G42" s="169"/>
      <c r="H42" s="169"/>
      <c r="I42" s="138">
        <f>I41</f>
        <v>3357.45</v>
      </c>
      <c r="J42" s="2"/>
      <c r="K42" s="2"/>
      <c r="L42" s="2"/>
    </row>
    <row r="43" spans="1:12" s="1" customFormat="1" x14ac:dyDescent="0.25">
      <c r="A43" s="127" t="s">
        <v>10</v>
      </c>
      <c r="B43" s="128" t="s">
        <v>11</v>
      </c>
      <c r="C43" s="129" t="s">
        <v>12</v>
      </c>
      <c r="D43" s="130" t="s">
        <v>13</v>
      </c>
      <c r="E43" s="131" t="s">
        <v>14</v>
      </c>
      <c r="F43" s="127" t="s">
        <v>15</v>
      </c>
      <c r="G43" s="132" t="s">
        <v>16</v>
      </c>
      <c r="H43" s="132" t="s">
        <v>17</v>
      </c>
      <c r="I43" s="132" t="s">
        <v>18</v>
      </c>
    </row>
    <row r="44" spans="1:12" s="1" customFormat="1" x14ac:dyDescent="0.25">
      <c r="A44" s="133">
        <v>7</v>
      </c>
      <c r="B44" s="133" t="s">
        <v>19</v>
      </c>
      <c r="C44" s="133">
        <v>57</v>
      </c>
      <c r="D44" s="134" t="s">
        <v>37</v>
      </c>
      <c r="E44" s="135"/>
      <c r="F44" s="133"/>
      <c r="G44" s="136"/>
      <c r="H44" s="136"/>
      <c r="I44" s="136"/>
    </row>
    <row r="45" spans="1:12" s="4" customFormat="1" x14ac:dyDescent="0.25">
      <c r="A45" s="91" t="s">
        <v>56</v>
      </c>
      <c r="B45" s="181" t="s">
        <v>45</v>
      </c>
      <c r="C45" s="181"/>
      <c r="D45" s="91" t="s">
        <v>136</v>
      </c>
      <c r="E45" s="94">
        <f>Plan2!D73</f>
        <v>5</v>
      </c>
      <c r="F45" s="93" t="s">
        <v>44</v>
      </c>
      <c r="G45" s="170">
        <v>16770</v>
      </c>
      <c r="H45" s="171"/>
      <c r="I45" s="137">
        <f>E45*G45</f>
        <v>83850</v>
      </c>
    </row>
    <row r="46" spans="1:12" s="4" customFormat="1" x14ac:dyDescent="0.25">
      <c r="A46" s="91" t="s">
        <v>151</v>
      </c>
      <c r="B46" s="282" t="s">
        <v>145</v>
      </c>
      <c r="C46" s="167" t="s">
        <v>156</v>
      </c>
      <c r="D46" s="91" t="s">
        <v>157</v>
      </c>
      <c r="E46" s="94">
        <f>Plan2!D77</f>
        <v>4.8</v>
      </c>
      <c r="F46" s="93" t="s">
        <v>20</v>
      </c>
      <c r="G46" s="170">
        <v>337.84</v>
      </c>
      <c r="H46" s="171"/>
      <c r="I46" s="137">
        <f t="shared" ref="I46" si="3">E46*G46</f>
        <v>1621.6319999999998</v>
      </c>
    </row>
    <row r="47" spans="1:12" ht="15.75" thickBot="1" x14ac:dyDescent="0.3">
      <c r="A47" s="168" t="s">
        <v>23</v>
      </c>
      <c r="B47" s="169"/>
      <c r="C47" s="169"/>
      <c r="D47" s="169"/>
      <c r="E47" s="169"/>
      <c r="F47" s="169"/>
      <c r="G47" s="169"/>
      <c r="H47" s="169"/>
      <c r="I47" s="166">
        <f>SUM(I45:I46)</f>
        <v>85471.631999999998</v>
      </c>
    </row>
    <row r="48" spans="1:12" x14ac:dyDescent="0.25">
      <c r="A48" s="127" t="s">
        <v>10</v>
      </c>
      <c r="B48" s="128" t="s">
        <v>11</v>
      </c>
      <c r="C48" s="129" t="s">
        <v>12</v>
      </c>
      <c r="D48" s="130" t="s">
        <v>13</v>
      </c>
      <c r="E48" s="131" t="s">
        <v>14</v>
      </c>
      <c r="F48" s="127" t="s">
        <v>15</v>
      </c>
      <c r="G48" s="132" t="s">
        <v>16</v>
      </c>
      <c r="H48" s="132" t="s">
        <v>17</v>
      </c>
      <c r="I48" s="132" t="s">
        <v>18</v>
      </c>
      <c r="K48" s="3"/>
    </row>
    <row r="49" spans="1:11" x14ac:dyDescent="0.25">
      <c r="A49" s="133">
        <v>8</v>
      </c>
      <c r="B49" s="133" t="s">
        <v>19</v>
      </c>
      <c r="C49" s="133">
        <v>61</v>
      </c>
      <c r="D49" s="134" t="s">
        <v>38</v>
      </c>
      <c r="E49" s="135"/>
      <c r="F49" s="133"/>
      <c r="G49" s="136"/>
      <c r="H49" s="136"/>
      <c r="I49" s="136"/>
      <c r="K49" s="3"/>
    </row>
    <row r="50" spans="1:11" x14ac:dyDescent="0.25">
      <c r="A50" s="91" t="s">
        <v>125</v>
      </c>
      <c r="B50" s="91" t="s">
        <v>19</v>
      </c>
      <c r="C50" s="93">
        <v>45235</v>
      </c>
      <c r="D50" s="91" t="s">
        <v>39</v>
      </c>
      <c r="E50" s="94">
        <v>26</v>
      </c>
      <c r="F50" s="93" t="s">
        <v>40</v>
      </c>
      <c r="G50" s="172">
        <v>46.38</v>
      </c>
      <c r="H50" s="172"/>
      <c r="I50" s="137">
        <f>E50*G50</f>
        <v>1205.8800000000001</v>
      </c>
      <c r="K50" s="3"/>
    </row>
    <row r="51" spans="1:11" s="4" customFormat="1" x14ac:dyDescent="0.25">
      <c r="A51" s="91" t="s">
        <v>126</v>
      </c>
      <c r="B51" s="91" t="s">
        <v>19</v>
      </c>
      <c r="C51" s="93">
        <v>270811</v>
      </c>
      <c r="D51" s="91" t="s">
        <v>102</v>
      </c>
      <c r="E51" s="94">
        <v>1</v>
      </c>
      <c r="F51" s="93" t="s">
        <v>103</v>
      </c>
      <c r="G51" s="164">
        <v>258.8</v>
      </c>
      <c r="H51" s="164">
        <v>329.25</v>
      </c>
      <c r="I51" s="137">
        <f>(G51+H51)*E51</f>
        <v>588.04999999999995</v>
      </c>
      <c r="K51" s="3"/>
    </row>
    <row r="52" spans="1:11" s="4" customFormat="1" x14ac:dyDescent="0.25">
      <c r="A52" s="91" t="s">
        <v>127</v>
      </c>
      <c r="B52" s="91" t="s">
        <v>19</v>
      </c>
      <c r="C52" s="93">
        <v>270810</v>
      </c>
      <c r="D52" s="91" t="s">
        <v>106</v>
      </c>
      <c r="E52" s="94">
        <v>1</v>
      </c>
      <c r="F52" s="93" t="s">
        <v>103</v>
      </c>
      <c r="G52" s="164">
        <v>800.88</v>
      </c>
      <c r="H52" s="155">
        <v>3.99</v>
      </c>
      <c r="I52" s="137">
        <f>(G52+H52)*E52</f>
        <v>804.87</v>
      </c>
      <c r="K52" s="3"/>
    </row>
    <row r="53" spans="1:11" s="1" customFormat="1" ht="15.75" thickBot="1" x14ac:dyDescent="0.3">
      <c r="A53" s="168" t="s">
        <v>23</v>
      </c>
      <c r="B53" s="169"/>
      <c r="C53" s="169"/>
      <c r="D53" s="169"/>
      <c r="E53" s="169"/>
      <c r="F53" s="169"/>
      <c r="G53" s="169"/>
      <c r="H53" s="169"/>
      <c r="I53" s="138">
        <f>SUM(I50:I52)</f>
        <v>2598.8000000000002</v>
      </c>
    </row>
    <row r="54" spans="1:11" x14ac:dyDescent="0.25">
      <c r="A54" s="127" t="s">
        <v>10</v>
      </c>
      <c r="B54" s="128" t="s">
        <v>11</v>
      </c>
      <c r="C54" s="129" t="s">
        <v>12</v>
      </c>
      <c r="D54" s="130" t="s">
        <v>13</v>
      </c>
      <c r="E54" s="131" t="s">
        <v>14</v>
      </c>
      <c r="F54" s="127" t="s">
        <v>15</v>
      </c>
      <c r="G54" s="132" t="s">
        <v>16</v>
      </c>
      <c r="H54" s="132" t="s">
        <v>17</v>
      </c>
      <c r="I54" s="132" t="s">
        <v>18</v>
      </c>
    </row>
    <row r="55" spans="1:11" x14ac:dyDescent="0.25">
      <c r="A55" s="133">
        <v>6</v>
      </c>
      <c r="B55" s="133" t="s">
        <v>19</v>
      </c>
      <c r="C55" s="133">
        <v>56</v>
      </c>
      <c r="D55" s="134" t="s">
        <v>152</v>
      </c>
      <c r="E55" s="135"/>
      <c r="F55" s="133"/>
      <c r="G55" s="136"/>
      <c r="H55" s="136"/>
      <c r="I55" s="136"/>
    </row>
    <row r="56" spans="1:11" x14ac:dyDescent="0.25">
      <c r="A56" s="91" t="s">
        <v>55</v>
      </c>
      <c r="B56" s="91" t="s">
        <v>19</v>
      </c>
      <c r="C56" s="165">
        <v>250101</v>
      </c>
      <c r="D56" s="91" t="s">
        <v>153</v>
      </c>
      <c r="E56" s="94">
        <v>44</v>
      </c>
      <c r="F56" s="165" t="s">
        <v>36</v>
      </c>
      <c r="G56" s="163">
        <v>0</v>
      </c>
      <c r="H56" s="164">
        <v>71.05</v>
      </c>
      <c r="I56" s="137">
        <f>(H56+G56)*E56</f>
        <v>3126.2</v>
      </c>
    </row>
    <row r="57" spans="1:11" ht="15.75" thickBot="1" x14ac:dyDescent="0.3">
      <c r="A57" s="168" t="s">
        <v>23</v>
      </c>
      <c r="B57" s="169"/>
      <c r="C57" s="169"/>
      <c r="D57" s="169"/>
      <c r="E57" s="169"/>
      <c r="F57" s="169"/>
      <c r="G57" s="169"/>
      <c r="H57" s="169"/>
      <c r="I57" s="138">
        <f>I56</f>
        <v>3126.2</v>
      </c>
    </row>
    <row r="58" spans="1:11" ht="15.75" thickBot="1" x14ac:dyDescent="0.3">
      <c r="A58" s="173" t="s">
        <v>41</v>
      </c>
      <c r="B58" s="174"/>
      <c r="C58" s="174"/>
      <c r="D58" s="174"/>
      <c r="E58" s="174"/>
      <c r="F58" s="174"/>
      <c r="G58" s="174"/>
      <c r="H58" s="174"/>
      <c r="I58" s="157">
        <f>I53+I47+I42+I38+I32+I28+I15+I24+I56</f>
        <v>137761.88769600002</v>
      </c>
    </row>
    <row r="59" spans="1:11" ht="15.75" thickBot="1" x14ac:dyDescent="0.3">
      <c r="A59" s="173" t="s">
        <v>42</v>
      </c>
      <c r="B59" s="174"/>
      <c r="C59" s="174"/>
      <c r="D59" s="174"/>
      <c r="E59" s="174"/>
      <c r="F59" s="174"/>
      <c r="G59" s="174"/>
      <c r="H59" s="174"/>
      <c r="I59" s="158">
        <f>I58*0.2388</f>
        <v>32897.538781804804</v>
      </c>
    </row>
    <row r="60" spans="1:11" ht="15.75" thickBot="1" x14ac:dyDescent="0.3">
      <c r="A60" s="173" t="s">
        <v>43</v>
      </c>
      <c r="B60" s="174"/>
      <c r="C60" s="174"/>
      <c r="D60" s="174"/>
      <c r="E60" s="174"/>
      <c r="F60" s="174"/>
      <c r="G60" s="174"/>
      <c r="H60" s="174"/>
      <c r="I60" s="157">
        <f>I58+I59</f>
        <v>170659.42647780484</v>
      </c>
    </row>
    <row r="63" spans="1:11" x14ac:dyDescent="0.25">
      <c r="C63" s="4"/>
      <c r="D63" s="4"/>
      <c r="E63" s="4"/>
      <c r="F63" s="4"/>
      <c r="G63" s="4"/>
      <c r="H63" s="4"/>
    </row>
    <row r="64" spans="1:11" x14ac:dyDescent="0.25">
      <c r="C64" s="4"/>
      <c r="D64" s="4"/>
      <c r="E64" s="4"/>
      <c r="F64" s="4"/>
      <c r="G64" s="4"/>
      <c r="H64" s="4"/>
    </row>
    <row r="65" spans="3:7" x14ac:dyDescent="0.25">
      <c r="C65" s="27" t="s">
        <v>82</v>
      </c>
      <c r="D65" s="10"/>
      <c r="E65" s="27"/>
      <c r="F65" s="27" t="s">
        <v>82</v>
      </c>
      <c r="G65" s="28"/>
    </row>
    <row r="66" spans="3:7" x14ac:dyDescent="0.25">
      <c r="C66" s="30" t="s">
        <v>83</v>
      </c>
      <c r="D66" s="10"/>
      <c r="E66" s="27"/>
      <c r="F66" s="31" t="s">
        <v>84</v>
      </c>
      <c r="G66" s="28"/>
    </row>
    <row r="67" spans="3:7" x14ac:dyDescent="0.25">
      <c r="C67" s="33" t="s">
        <v>85</v>
      </c>
      <c r="D67" s="34"/>
      <c r="E67" s="35"/>
      <c r="F67" s="33" t="s">
        <v>86</v>
      </c>
      <c r="G67" s="32"/>
    </row>
    <row r="68" spans="3:7" x14ac:dyDescent="0.25">
      <c r="C68" s="4"/>
      <c r="D68" s="4"/>
      <c r="E68" s="4"/>
      <c r="F68" s="4"/>
      <c r="G68" s="4"/>
    </row>
    <row r="69" spans="3:7" x14ac:dyDescent="0.25">
      <c r="C69" s="4"/>
      <c r="D69" s="4"/>
      <c r="E69" s="4"/>
      <c r="F69" s="4"/>
      <c r="G69" s="4"/>
    </row>
  </sheetData>
  <mergeCells count="27">
    <mergeCell ref="A60:H60"/>
    <mergeCell ref="A53:H53"/>
    <mergeCell ref="C1:I1"/>
    <mergeCell ref="C2:I2"/>
    <mergeCell ref="D7:I7"/>
    <mergeCell ref="A15:H15"/>
    <mergeCell ref="B45:C45"/>
    <mergeCell ref="A42:H42"/>
    <mergeCell ref="A47:H47"/>
    <mergeCell ref="G50:H50"/>
    <mergeCell ref="A58:H58"/>
    <mergeCell ref="G36:H36"/>
    <mergeCell ref="A59:H59"/>
    <mergeCell ref="G46:H46"/>
    <mergeCell ref="G45:H45"/>
    <mergeCell ref="A57:H57"/>
    <mergeCell ref="A24:H24"/>
    <mergeCell ref="G14:H14"/>
    <mergeCell ref="G27:H27"/>
    <mergeCell ref="A28:H28"/>
    <mergeCell ref="G31:H31"/>
    <mergeCell ref="G23:H23"/>
    <mergeCell ref="A32:H32"/>
    <mergeCell ref="G35:H35"/>
    <mergeCell ref="G37:H37"/>
    <mergeCell ref="A38:H38"/>
    <mergeCell ref="G41:H41"/>
  </mergeCells>
  <phoneticPr fontId="13" type="noConversion"/>
  <pageMargins left="0.511811024" right="0.511811024" top="0.78740157499999996" bottom="0.78740157499999996" header="0.31496062000000002" footer="0.31496062000000002"/>
  <pageSetup paperSize="9" scale="62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91"/>
  <sheetViews>
    <sheetView workbookViewId="0">
      <selection activeCell="D90" sqref="D90"/>
    </sheetView>
  </sheetViews>
  <sheetFormatPr defaultRowHeight="15" x14ac:dyDescent="0.25"/>
  <cols>
    <col min="1" max="1" width="9.28515625" style="96" bestFit="1" customWidth="1"/>
    <col min="2" max="2" width="67.7109375" style="97" customWidth="1"/>
    <col min="3" max="3" width="9.140625" style="98"/>
    <col min="4" max="4" width="38.85546875" style="99" customWidth="1"/>
  </cols>
  <sheetData>
    <row r="1" spans="1:4" x14ac:dyDescent="0.25">
      <c r="A1" s="194" t="s">
        <v>0</v>
      </c>
      <c r="B1" s="195"/>
      <c r="C1" s="196"/>
      <c r="D1" s="74"/>
    </row>
    <row r="2" spans="1:4" x14ac:dyDescent="0.25">
      <c r="A2" s="197" t="s">
        <v>46</v>
      </c>
      <c r="B2" s="198"/>
      <c r="C2" s="199"/>
      <c r="D2" s="75"/>
    </row>
    <row r="3" spans="1:4" x14ac:dyDescent="0.25">
      <c r="A3" s="76" t="s">
        <v>2</v>
      </c>
      <c r="B3" s="77" t="s">
        <v>3</v>
      </c>
      <c r="C3" s="78"/>
      <c r="D3" s="79"/>
    </row>
    <row r="4" spans="1:4" x14ac:dyDescent="0.25">
      <c r="A4" s="76" t="s">
        <v>4</v>
      </c>
      <c r="B4" s="77" t="str">
        <f>Plan1!D4</f>
        <v>Ponte Pré Moldada</v>
      </c>
      <c r="C4" s="78"/>
      <c r="D4" s="79"/>
    </row>
    <row r="5" spans="1:4" x14ac:dyDescent="0.25">
      <c r="A5" s="76" t="s">
        <v>5</v>
      </c>
      <c r="B5" s="80">
        <f>Plan1!D5</f>
        <v>2022015457</v>
      </c>
      <c r="C5" s="78"/>
      <c r="D5" s="79"/>
    </row>
    <row r="6" spans="1:4" x14ac:dyDescent="0.25">
      <c r="A6" s="76" t="s">
        <v>6</v>
      </c>
      <c r="B6" s="77" t="str">
        <f>Plan1!D6</f>
        <v>Ribeirão do Limoeiro</v>
      </c>
      <c r="C6" s="78"/>
      <c r="D6" s="79"/>
    </row>
    <row r="7" spans="1:4" ht="26.25" x14ac:dyDescent="0.25">
      <c r="A7" s="288" t="s">
        <v>7</v>
      </c>
      <c r="B7" s="77" t="str">
        <f>Plan1!D7</f>
        <v xml:space="preserve">TABELA RODOVIÁRIA - GOINFRA 166- TABELA CIVIL - GOINFRA 168 - SINAPI 02.222 - TABELA RELATÓRIO DE COMPOSIÇÃO SEINFRA 027  </v>
      </c>
      <c r="C7" s="78"/>
      <c r="D7" s="79"/>
    </row>
    <row r="8" spans="1:4" ht="15.75" thickBot="1" x14ac:dyDescent="0.3">
      <c r="A8" s="81" t="s">
        <v>8</v>
      </c>
      <c r="B8" s="82" t="str">
        <f>Plan1!D8</f>
        <v>12 de abril de 2022</v>
      </c>
      <c r="C8" s="83"/>
      <c r="D8" s="84"/>
    </row>
    <row r="9" spans="1:4" ht="15.75" thickBot="1" x14ac:dyDescent="0.3">
      <c r="A9" s="85"/>
      <c r="B9" s="86"/>
      <c r="C9" s="83"/>
      <c r="D9" s="87"/>
    </row>
    <row r="10" spans="1:4" x14ac:dyDescent="0.25">
      <c r="A10" s="88" t="s">
        <v>10</v>
      </c>
      <c r="B10" s="89" t="s">
        <v>47</v>
      </c>
      <c r="C10" s="88" t="s">
        <v>48</v>
      </c>
      <c r="D10" s="90" t="s">
        <v>49</v>
      </c>
    </row>
    <row r="11" spans="1:4" s="4" customFormat="1" x14ac:dyDescent="0.25">
      <c r="A11" s="200" t="str">
        <f>Plan1!D12</f>
        <v xml:space="preserve">SERVIÇOS PRELIMINARES </v>
      </c>
      <c r="B11" s="201"/>
      <c r="C11" s="201"/>
      <c r="D11" s="202"/>
    </row>
    <row r="12" spans="1:4" ht="26.25" x14ac:dyDescent="0.25">
      <c r="A12" s="91" t="str">
        <f>Plan1!A13</f>
        <v>1.2</v>
      </c>
      <c r="B12" s="92" t="str">
        <f>Plan1!D13</f>
        <v>PLACA DE OBRA PLOTADA EM CHAPA METÁLICA 26 , AFIXADA EM CAVALETES DE MADEIRA DE LEI (VIGOTAS 6X12CM) - PADRÃO GOINFRA</v>
      </c>
      <c r="C12" s="93" t="str">
        <f>Plan1!F13</f>
        <v>m2</v>
      </c>
      <c r="D12" s="94" t="s">
        <v>57</v>
      </c>
    </row>
    <row r="13" spans="1:4" s="4" customFormat="1" x14ac:dyDescent="0.25">
      <c r="A13" s="91"/>
      <c r="B13" s="92" t="s">
        <v>58</v>
      </c>
      <c r="C13" s="93"/>
      <c r="D13" s="94">
        <v>2</v>
      </c>
    </row>
    <row r="14" spans="1:4" s="4" customFormat="1" x14ac:dyDescent="0.25">
      <c r="A14" s="91"/>
      <c r="B14" s="92" t="s">
        <v>60</v>
      </c>
      <c r="C14" s="93"/>
      <c r="D14" s="94">
        <v>1.5</v>
      </c>
    </row>
    <row r="15" spans="1:4" s="4" customFormat="1" x14ac:dyDescent="0.25">
      <c r="A15" s="184" t="s">
        <v>41</v>
      </c>
      <c r="B15" s="185"/>
      <c r="C15" s="186"/>
      <c r="D15" s="95">
        <f>D13*D14</f>
        <v>3</v>
      </c>
    </row>
    <row r="16" spans="1:4" s="4" customFormat="1" ht="39" x14ac:dyDescent="0.25">
      <c r="A16" s="91" t="str">
        <f>Plan1!A14</f>
        <v>1.2</v>
      </c>
      <c r="B16" s="92" t="str">
        <f>Plan1!D14</f>
        <v xml:space="preserve"> LOCACAO DE CONTAINER 2,30 X 6,00 M, ALT. 2,50 M, COM 1 SANITARIO, PARA ESCRITORIO, COMPLETO, SEM DIVISORIAS INTERNAS (NAO INCLUI MOBILIZACAO/DESMOBILIZACAO)</v>
      </c>
      <c r="C16" s="93" t="str">
        <f>Plan1!F14</f>
        <v xml:space="preserve"> MÊS</v>
      </c>
      <c r="D16" s="94" t="s">
        <v>138</v>
      </c>
    </row>
    <row r="17" spans="1:4" s="4" customFormat="1" x14ac:dyDescent="0.25">
      <c r="A17" s="91"/>
      <c r="B17" s="92" t="s">
        <v>144</v>
      </c>
      <c r="C17" s="93"/>
      <c r="D17" s="94">
        <v>2</v>
      </c>
    </row>
    <row r="18" spans="1:4" s="4" customFormat="1" x14ac:dyDescent="0.25">
      <c r="A18" s="184" t="s">
        <v>41</v>
      </c>
      <c r="B18" s="185"/>
      <c r="C18" s="186"/>
      <c r="D18" s="95">
        <f>D17</f>
        <v>2</v>
      </c>
    </row>
    <row r="19" spans="1:4" s="4" customFormat="1" x14ac:dyDescent="0.25">
      <c r="A19" s="187" t="str">
        <f>Plan1!D17</f>
        <v>TRANSPORTE</v>
      </c>
      <c r="B19" s="187"/>
      <c r="C19" s="187"/>
      <c r="D19" s="187"/>
    </row>
    <row r="20" spans="1:4" s="4" customFormat="1" ht="39" x14ac:dyDescent="0.25">
      <c r="A20" s="91" t="str">
        <f>Plan1!A18</f>
        <v>2.1</v>
      </c>
      <c r="B20" s="92" t="str">
        <f>Plan1!D18</f>
        <v>TRANSPORTE DE MATERIAIS/EQUIPAMENTOS/OUTROS ( INCLUSIVE OS DA MOBILIZAÇÃO E DESMOBILIZAÇÃO ) - CAMINHÃO CARROCERIA MADEIRA 15 T ( INCLUSO NO VALOR O RETORNO )</v>
      </c>
      <c r="C20" s="93" t="str">
        <f>Plan1!F18</f>
        <v xml:space="preserve">tkm </v>
      </c>
      <c r="D20" s="94" t="s">
        <v>128</v>
      </c>
    </row>
    <row r="21" spans="1:4" s="4" customFormat="1" x14ac:dyDescent="0.25">
      <c r="A21" s="91"/>
      <c r="B21" s="92" t="s">
        <v>137</v>
      </c>
      <c r="C21" s="93"/>
      <c r="D21" s="94">
        <v>60</v>
      </c>
    </row>
    <row r="22" spans="1:4" s="4" customFormat="1" x14ac:dyDescent="0.25">
      <c r="A22" s="91"/>
      <c r="B22" s="92" t="s">
        <v>129</v>
      </c>
      <c r="C22" s="93"/>
      <c r="D22" s="94">
        <v>105</v>
      </c>
    </row>
    <row r="23" spans="1:4" s="4" customFormat="1" x14ac:dyDescent="0.25">
      <c r="A23" s="184" t="s">
        <v>41</v>
      </c>
      <c r="B23" s="185"/>
      <c r="C23" s="186"/>
      <c r="D23" s="95">
        <f>D21*D22</f>
        <v>6300</v>
      </c>
    </row>
    <row r="24" spans="1:4" s="4" customFormat="1" ht="26.25" x14ac:dyDescent="0.25">
      <c r="A24" s="91" t="str">
        <f>Plan1!A19</f>
        <v>2.2</v>
      </c>
      <c r="B24" s="92" t="str">
        <f>Plan1!D19</f>
        <v>CARGA DOS MATERIAIS/EQUIPAMENTOS/OUTROS ( INCLUSO HORA IMPRODUTIVA DO CAMINHÃO)</v>
      </c>
      <c r="C24" s="93" t="str">
        <f>Plan1!F19</f>
        <v xml:space="preserve">un </v>
      </c>
      <c r="D24" s="94" t="s">
        <v>130</v>
      </c>
    </row>
    <row r="25" spans="1:4" s="4" customFormat="1" x14ac:dyDescent="0.25">
      <c r="A25" s="91"/>
      <c r="B25" s="92" t="s">
        <v>132</v>
      </c>
      <c r="C25" s="93"/>
      <c r="D25" s="94">
        <v>1</v>
      </c>
    </row>
    <row r="26" spans="1:4" s="4" customFormat="1" x14ac:dyDescent="0.25">
      <c r="A26" s="184" t="s">
        <v>41</v>
      </c>
      <c r="B26" s="185"/>
      <c r="C26" s="186"/>
      <c r="D26" s="95">
        <f>D25</f>
        <v>1</v>
      </c>
    </row>
    <row r="27" spans="1:4" s="4" customFormat="1" ht="26.25" x14ac:dyDescent="0.25">
      <c r="A27" s="91" t="str">
        <f>Plan1!A20</f>
        <v>2.3</v>
      </c>
      <c r="B27" s="92" t="str">
        <f>Plan1!D20</f>
        <v xml:space="preserve"> DESCARGA DOS MATERIAIS/EQUIPAMENTOS/OUTROS ( INCLUSO HORA IMPRODUTIVA DO CAMINHÃO)</v>
      </c>
      <c r="C27" s="93" t="str">
        <f>Plan1!F20</f>
        <v xml:space="preserve">un </v>
      </c>
      <c r="D27" s="94" t="s">
        <v>130</v>
      </c>
    </row>
    <row r="28" spans="1:4" s="4" customFormat="1" x14ac:dyDescent="0.25">
      <c r="A28" s="91"/>
      <c r="B28" s="92" t="s">
        <v>133</v>
      </c>
      <c r="C28" s="93"/>
      <c r="D28" s="94">
        <v>1</v>
      </c>
    </row>
    <row r="29" spans="1:4" s="4" customFormat="1" x14ac:dyDescent="0.25">
      <c r="A29" s="184" t="s">
        <v>41</v>
      </c>
      <c r="B29" s="185"/>
      <c r="C29" s="186"/>
      <c r="D29" s="95">
        <f>D28</f>
        <v>1</v>
      </c>
    </row>
    <row r="30" spans="1:4" s="4" customFormat="1" ht="26.25" x14ac:dyDescent="0.25">
      <c r="A30" s="91" t="str">
        <f>Plan1!A21</f>
        <v>2.4</v>
      </c>
      <c r="B30" s="92" t="str">
        <f>Plan1!D21</f>
        <v>MOBILIZAÇÃO DO CANTEIRO DE OBRAS - INCLUSIVE CARGA E DESCARGA E A HORA IMPRODUTIVA DO CAMINHÃO - ( EXCLUSO O TRANSPORTE )</v>
      </c>
      <c r="C30" s="93" t="str">
        <f>Plan1!F21</f>
        <v xml:space="preserve">un </v>
      </c>
      <c r="D30" s="94" t="s">
        <v>130</v>
      </c>
    </row>
    <row r="31" spans="1:4" s="4" customFormat="1" x14ac:dyDescent="0.25">
      <c r="A31" s="91"/>
      <c r="B31" s="92" t="s">
        <v>134</v>
      </c>
      <c r="C31" s="93"/>
      <c r="D31" s="94">
        <v>1</v>
      </c>
    </row>
    <row r="32" spans="1:4" s="4" customFormat="1" x14ac:dyDescent="0.25">
      <c r="A32" s="184" t="s">
        <v>41</v>
      </c>
      <c r="B32" s="185"/>
      <c r="C32" s="186"/>
      <c r="D32" s="95">
        <f>D31</f>
        <v>1</v>
      </c>
    </row>
    <row r="33" spans="1:4" s="4" customFormat="1" ht="26.25" x14ac:dyDescent="0.25">
      <c r="A33" s="91" t="str">
        <f>Plan1!A22</f>
        <v>2.5</v>
      </c>
      <c r="B33" s="92" t="str">
        <f>Plan1!D22</f>
        <v>DESMOBILIZAÇÃO DO CANTEIRO DE OBRAS - INCLUSIVE CARGA E DESCARGA E A HORA IMPRODUTIVA DO CAMINHÃO - ( EXCLUSO O TRANSPORTE )</v>
      </c>
      <c r="C33" s="93" t="str">
        <f>Plan1!F22</f>
        <v>um</v>
      </c>
      <c r="D33" s="94" t="s">
        <v>130</v>
      </c>
    </row>
    <row r="34" spans="1:4" s="4" customFormat="1" x14ac:dyDescent="0.25">
      <c r="A34" s="91"/>
      <c r="B34" s="92" t="s">
        <v>135</v>
      </c>
      <c r="C34" s="93"/>
      <c r="D34" s="94">
        <v>1</v>
      </c>
    </row>
    <row r="35" spans="1:4" s="4" customFormat="1" x14ac:dyDescent="0.25">
      <c r="A35" s="184" t="s">
        <v>41</v>
      </c>
      <c r="B35" s="185"/>
      <c r="C35" s="186"/>
      <c r="D35" s="95">
        <f>D34</f>
        <v>1</v>
      </c>
    </row>
    <row r="36" spans="1:4" s="4" customFormat="1" x14ac:dyDescent="0.25">
      <c r="A36" s="91" t="str">
        <f>Plan1!A23</f>
        <v>2.6</v>
      </c>
      <c r="B36" s="92" t="str">
        <f>Plan1!D23</f>
        <v>CAMINHAO MUNCK 12 TON. ( MÍNIMO 4 HORAS)</v>
      </c>
      <c r="C36" s="161" t="s">
        <v>149</v>
      </c>
      <c r="D36" s="94" t="s">
        <v>130</v>
      </c>
    </row>
    <row r="37" spans="1:4" s="4" customFormat="1" x14ac:dyDescent="0.25">
      <c r="A37" s="91"/>
      <c r="B37" s="92" t="s">
        <v>150</v>
      </c>
      <c r="C37" s="161"/>
      <c r="D37" s="94">
        <v>6</v>
      </c>
    </row>
    <row r="38" spans="1:4" s="4" customFormat="1" x14ac:dyDescent="0.25">
      <c r="A38" s="184" t="s">
        <v>41</v>
      </c>
      <c r="B38" s="185"/>
      <c r="C38" s="186"/>
      <c r="D38" s="95">
        <f>D37</f>
        <v>6</v>
      </c>
    </row>
    <row r="39" spans="1:4" x14ac:dyDescent="0.25">
      <c r="A39" s="187" t="str">
        <f>Plan1!D26</f>
        <v>INFRA-ESTRUTURA</v>
      </c>
      <c r="B39" s="187"/>
      <c r="C39" s="187"/>
      <c r="D39" s="187"/>
    </row>
    <row r="40" spans="1:4" x14ac:dyDescent="0.25">
      <c r="A40" s="91" t="str">
        <f>Plan1!A27</f>
        <v>3.1</v>
      </c>
      <c r="B40" s="92" t="str">
        <f>Plan1!D27</f>
        <v>CONCRETO FCK=20 MPA</v>
      </c>
      <c r="C40" s="93" t="str">
        <f>Plan1!F27</f>
        <v xml:space="preserve"> m3 </v>
      </c>
      <c r="D40" s="94" t="s">
        <v>61</v>
      </c>
    </row>
    <row r="41" spans="1:4" x14ac:dyDescent="0.25">
      <c r="A41" s="91"/>
      <c r="B41" s="92" t="s">
        <v>62</v>
      </c>
      <c r="C41" s="93"/>
      <c r="D41" s="94">
        <v>0.8</v>
      </c>
    </row>
    <row r="42" spans="1:4" x14ac:dyDescent="0.25">
      <c r="A42" s="91"/>
      <c r="B42" s="92" t="s">
        <v>60</v>
      </c>
      <c r="C42" s="93"/>
      <c r="D42" s="94">
        <v>4</v>
      </c>
    </row>
    <row r="43" spans="1:4" s="4" customFormat="1" x14ac:dyDescent="0.25">
      <c r="A43" s="91"/>
      <c r="B43" s="92" t="s">
        <v>65</v>
      </c>
      <c r="C43" s="93"/>
      <c r="D43" s="94">
        <v>4</v>
      </c>
    </row>
    <row r="44" spans="1:4" x14ac:dyDescent="0.25">
      <c r="A44" s="91"/>
      <c r="B44" s="92" t="s">
        <v>63</v>
      </c>
      <c r="C44" s="93"/>
      <c r="D44" s="94" t="s">
        <v>64</v>
      </c>
    </row>
    <row r="45" spans="1:4" s="4" customFormat="1" x14ac:dyDescent="0.25">
      <c r="A45" s="188" t="s">
        <v>74</v>
      </c>
      <c r="B45" s="189"/>
      <c r="C45" s="190"/>
      <c r="D45" s="95">
        <f>3.14*0.4^2*4*4</f>
        <v>8.0384000000000011</v>
      </c>
    </row>
    <row r="46" spans="1:4" s="4" customFormat="1" x14ac:dyDescent="0.25">
      <c r="A46" s="191" t="str">
        <f>Plan1!D30</f>
        <v xml:space="preserve"> TUBULÃO CEU ABERTO (TCA)</v>
      </c>
      <c r="B46" s="192"/>
      <c r="C46" s="192"/>
      <c r="D46" s="193"/>
    </row>
    <row r="47" spans="1:4" x14ac:dyDescent="0.25">
      <c r="A47" s="91" t="str">
        <f>Plan1!A31</f>
        <v>4.1</v>
      </c>
      <c r="B47" s="92" t="str">
        <f>Plan1!D31</f>
        <v xml:space="preserve">(TCA) EM PEDRA MAT. 2ª CAT. </v>
      </c>
      <c r="C47" s="93" t="str">
        <f>Plan1!F31</f>
        <v>m3</v>
      </c>
      <c r="D47" s="94" t="str">
        <f>D40</f>
        <v xml:space="preserve">Volume </v>
      </c>
    </row>
    <row r="48" spans="1:4" x14ac:dyDescent="0.25">
      <c r="A48" s="91"/>
      <c r="B48" s="92" t="s">
        <v>62</v>
      </c>
      <c r="C48" s="93"/>
      <c r="D48" s="94">
        <v>0.8</v>
      </c>
    </row>
    <row r="49" spans="1:4" x14ac:dyDescent="0.25">
      <c r="A49" s="91"/>
      <c r="B49" s="92" t="s">
        <v>60</v>
      </c>
      <c r="C49" s="93"/>
      <c r="D49" s="94">
        <v>4</v>
      </c>
    </row>
    <row r="50" spans="1:4" x14ac:dyDescent="0.25">
      <c r="A50" s="91"/>
      <c r="B50" s="92" t="s">
        <v>65</v>
      </c>
      <c r="C50" s="93"/>
      <c r="D50" s="94">
        <v>4</v>
      </c>
    </row>
    <row r="51" spans="1:4" x14ac:dyDescent="0.25">
      <c r="A51" s="91"/>
      <c r="B51" s="92" t="s">
        <v>63</v>
      </c>
      <c r="C51" s="93"/>
      <c r="D51" s="94" t="s">
        <v>64</v>
      </c>
    </row>
    <row r="52" spans="1:4" x14ac:dyDescent="0.25">
      <c r="A52" s="183" t="s">
        <v>41</v>
      </c>
      <c r="B52" s="183"/>
      <c r="C52" s="183"/>
      <c r="D52" s="95">
        <f>3.14*0.4^2*4*4</f>
        <v>8.0384000000000011</v>
      </c>
    </row>
    <row r="53" spans="1:4" x14ac:dyDescent="0.25">
      <c r="A53" s="191" t="str">
        <f>Plan1!D34</f>
        <v>MESO-ESTRUTURA</v>
      </c>
      <c r="B53" s="192"/>
      <c r="C53" s="192"/>
      <c r="D53" s="193"/>
    </row>
    <row r="54" spans="1:4" x14ac:dyDescent="0.25">
      <c r="A54" s="91" t="str">
        <f>Plan1!A35</f>
        <v>5.1</v>
      </c>
      <c r="B54" s="92" t="str">
        <f>Plan1!D35</f>
        <v xml:space="preserve">FORMA CHAPA COMPENSADA RESINADA 12 MM (INCLUSO DESFORMA) </v>
      </c>
      <c r="C54" s="93" t="str">
        <f>Plan1!F35</f>
        <v>m2</v>
      </c>
      <c r="D54" s="94" t="s">
        <v>57</v>
      </c>
    </row>
    <row r="55" spans="1:4" s="4" customFormat="1" x14ac:dyDescent="0.25">
      <c r="A55" s="91"/>
      <c r="B55" s="92" t="s">
        <v>68</v>
      </c>
      <c r="C55" s="93"/>
      <c r="D55" s="94">
        <f>(0.2*5.2)+(0.3*5.2)+(0.4*5.2)+(0.5*5.2)*(1.22*5.2)</f>
        <v>21.174400000000002</v>
      </c>
    </row>
    <row r="56" spans="1:4" s="4" customFormat="1" x14ac:dyDescent="0.25">
      <c r="A56" s="91"/>
      <c r="B56" s="92" t="s">
        <v>65</v>
      </c>
      <c r="C56" s="93"/>
      <c r="D56" s="94">
        <v>2</v>
      </c>
    </row>
    <row r="57" spans="1:4" s="4" customFormat="1" x14ac:dyDescent="0.25">
      <c r="A57" s="183" t="s">
        <v>41</v>
      </c>
      <c r="B57" s="183"/>
      <c r="C57" s="183"/>
      <c r="D57" s="95">
        <f>D55*D56</f>
        <v>42.348800000000004</v>
      </c>
    </row>
    <row r="58" spans="1:4" ht="26.25" x14ac:dyDescent="0.25">
      <c r="A58" s="91" t="str">
        <f>Plan1!A36</f>
        <v>5.2</v>
      </c>
      <c r="B58" s="92" t="str">
        <f>Plan1!D36</f>
        <v>AÇO CA50/60 AQUISIÇÃO, ARMAÇÃO E COLOCAÇÃO (INCLUSO PERDAS) - MESOESTRUTURA</v>
      </c>
      <c r="C58" s="93" t="str">
        <f>Plan1!F36</f>
        <v xml:space="preserve"> Kg </v>
      </c>
      <c r="D58" s="94" t="s">
        <v>70</v>
      </c>
    </row>
    <row r="59" spans="1:4" s="4" customFormat="1" x14ac:dyDescent="0.25">
      <c r="A59" s="91"/>
      <c r="B59" s="92" t="s">
        <v>69</v>
      </c>
      <c r="C59" s="93"/>
      <c r="D59" s="94">
        <v>839</v>
      </c>
    </row>
    <row r="60" spans="1:4" s="4" customFormat="1" x14ac:dyDescent="0.25">
      <c r="A60" s="183" t="s">
        <v>41</v>
      </c>
      <c r="B60" s="183"/>
      <c r="C60" s="183"/>
      <c r="D60" s="95">
        <f>D59</f>
        <v>839</v>
      </c>
    </row>
    <row r="61" spans="1:4" x14ac:dyDescent="0.25">
      <c r="A61" s="91" t="str">
        <f>Plan1!A37</f>
        <v>5.3</v>
      </c>
      <c r="B61" s="92" t="str">
        <f>Plan1!D37</f>
        <v>CONCRETO FCK=30 MPA COM ADITIVO</v>
      </c>
      <c r="C61" s="93" t="str">
        <f>Plan1!F37</f>
        <v xml:space="preserve"> m3 </v>
      </c>
      <c r="D61" s="94" t="s">
        <v>67</v>
      </c>
    </row>
    <row r="62" spans="1:4" x14ac:dyDescent="0.25">
      <c r="A62" s="91"/>
      <c r="B62" s="92" t="s">
        <v>66</v>
      </c>
      <c r="C62" s="93"/>
      <c r="D62" s="94">
        <v>5.2</v>
      </c>
    </row>
    <row r="63" spans="1:4" x14ac:dyDescent="0.25">
      <c r="A63" s="91"/>
      <c r="B63" s="92" t="s">
        <v>57</v>
      </c>
      <c r="C63" s="93"/>
      <c r="D63" s="94">
        <v>0.34</v>
      </c>
    </row>
    <row r="64" spans="1:4" x14ac:dyDescent="0.25">
      <c r="A64" s="91"/>
      <c r="B64" s="92" t="s">
        <v>65</v>
      </c>
      <c r="C64" s="93"/>
      <c r="D64" s="94">
        <v>2</v>
      </c>
    </row>
    <row r="65" spans="1:4" s="4" customFormat="1" x14ac:dyDescent="0.25">
      <c r="A65" s="183" t="s">
        <v>41</v>
      </c>
      <c r="B65" s="183"/>
      <c r="C65" s="183"/>
      <c r="D65" s="95">
        <f>D64*D63*D62</f>
        <v>3.5360000000000005</v>
      </c>
    </row>
    <row r="66" spans="1:4" x14ac:dyDescent="0.25">
      <c r="A66" s="191" t="str">
        <f>Plan1!D40</f>
        <v>ESCORAMENTO</v>
      </c>
      <c r="B66" s="192"/>
      <c r="C66" s="192"/>
      <c r="D66" s="193"/>
    </row>
    <row r="67" spans="1:4" x14ac:dyDescent="0.25">
      <c r="A67" s="91" t="str">
        <f>Plan1!A41</f>
        <v>6.1</v>
      </c>
      <c r="B67" s="92" t="str">
        <f>Plan1!D41</f>
        <v xml:space="preserve">ESCORAMENTO PARA PONTE </v>
      </c>
      <c r="C67" s="93" t="str">
        <f>Plan1!F41</f>
        <v xml:space="preserve">m3 </v>
      </c>
      <c r="D67" s="94" t="s">
        <v>61</v>
      </c>
    </row>
    <row r="68" spans="1:4" x14ac:dyDescent="0.25">
      <c r="A68" s="91"/>
      <c r="B68" s="92" t="s">
        <v>71</v>
      </c>
      <c r="C68" s="93"/>
      <c r="D68" s="94">
        <f>45</f>
        <v>45</v>
      </c>
    </row>
    <row r="69" spans="1:4" s="4" customFormat="1" x14ac:dyDescent="0.25">
      <c r="A69" s="183" t="s">
        <v>41</v>
      </c>
      <c r="B69" s="183"/>
      <c r="C69" s="183"/>
      <c r="D69" s="95">
        <f>D68</f>
        <v>45</v>
      </c>
    </row>
    <row r="70" spans="1:4" x14ac:dyDescent="0.25">
      <c r="A70" s="182" t="str">
        <f>Plan1!D44</f>
        <v>SUPER-ESTRUTURA</v>
      </c>
      <c r="B70" s="182"/>
      <c r="C70" s="182"/>
      <c r="D70" s="182"/>
    </row>
    <row r="71" spans="1:4" x14ac:dyDescent="0.25">
      <c r="A71" s="91" t="str">
        <f>Plan1!A45</f>
        <v>7.1</v>
      </c>
      <c r="B71" s="92" t="str">
        <f>Plan1!D45</f>
        <v xml:space="preserve">VIGAS PRE MOLDADAS DE 8M </v>
      </c>
      <c r="C71" s="93" t="str">
        <f>Plan1!F45</f>
        <v>und</v>
      </c>
      <c r="D71" s="94" t="s">
        <v>72</v>
      </c>
    </row>
    <row r="72" spans="1:4" s="4" customFormat="1" x14ac:dyDescent="0.25">
      <c r="A72" s="91"/>
      <c r="B72" s="92" t="s">
        <v>73</v>
      </c>
      <c r="C72" s="93"/>
      <c r="D72" s="94">
        <v>5</v>
      </c>
    </row>
    <row r="73" spans="1:4" s="4" customFormat="1" x14ac:dyDescent="0.25">
      <c r="A73" s="183" t="s">
        <v>41</v>
      </c>
      <c r="B73" s="183"/>
      <c r="C73" s="183"/>
      <c r="D73" s="95">
        <f>D72</f>
        <v>5</v>
      </c>
    </row>
    <row r="74" spans="1:4" x14ac:dyDescent="0.25">
      <c r="A74" s="91" t="s">
        <v>151</v>
      </c>
      <c r="B74" s="92" t="str">
        <f>Plan1!D46</f>
        <v>BARREIRA DE CONCRETO (NEW JERSEY) SIMPLES - M</v>
      </c>
      <c r="C74" s="93" t="s">
        <v>20</v>
      </c>
      <c r="D74" s="94" t="s">
        <v>59</v>
      </c>
    </row>
    <row r="75" spans="1:4" s="4" customFormat="1" x14ac:dyDescent="0.25">
      <c r="A75" s="91"/>
      <c r="B75" s="92" t="s">
        <v>59</v>
      </c>
      <c r="C75" s="93"/>
      <c r="D75" s="94">
        <v>8</v>
      </c>
    </row>
    <row r="76" spans="1:4" s="4" customFormat="1" x14ac:dyDescent="0.25">
      <c r="A76" s="91"/>
      <c r="B76" s="92" t="s">
        <v>60</v>
      </c>
      <c r="C76" s="93"/>
      <c r="D76" s="94">
        <v>0.3</v>
      </c>
    </row>
    <row r="77" spans="1:4" s="4" customFormat="1" x14ac:dyDescent="0.25">
      <c r="A77" s="183" t="s">
        <v>41</v>
      </c>
      <c r="B77" s="183"/>
      <c r="C77" s="183"/>
      <c r="D77" s="95">
        <f>(D76*D75)*2</f>
        <v>4.8</v>
      </c>
    </row>
    <row r="78" spans="1:4" x14ac:dyDescent="0.25">
      <c r="A78" s="182" t="str">
        <f>Plan1!D49</f>
        <v>SERVIÇOS COMPLEMENTARES</v>
      </c>
      <c r="B78" s="182"/>
      <c r="C78" s="182"/>
      <c r="D78" s="182"/>
    </row>
    <row r="79" spans="1:4" x14ac:dyDescent="0.25">
      <c r="A79" s="91" t="str">
        <f>Plan1!A50</f>
        <v>8.1</v>
      </c>
      <c r="B79" s="92" t="str">
        <f>Plan1!D50</f>
        <v>NEOPRENE</v>
      </c>
      <c r="C79" s="93" t="str">
        <f>Plan1!F50</f>
        <v xml:space="preserve"> Kg</v>
      </c>
      <c r="D79" s="94" t="s">
        <v>70</v>
      </c>
    </row>
    <row r="80" spans="1:4" x14ac:dyDescent="0.25">
      <c r="A80" s="91"/>
      <c r="B80" s="92" t="s">
        <v>75</v>
      </c>
      <c r="C80" s="93"/>
      <c r="D80" s="94">
        <v>26</v>
      </c>
    </row>
    <row r="81" spans="1:4" s="4" customFormat="1" x14ac:dyDescent="0.25">
      <c r="A81" s="183" t="s">
        <v>41</v>
      </c>
      <c r="B81" s="183"/>
      <c r="C81" s="183"/>
      <c r="D81" s="95">
        <f>D80</f>
        <v>26</v>
      </c>
    </row>
    <row r="82" spans="1:4" x14ac:dyDescent="0.25">
      <c r="A82" s="91" t="str">
        <f>Plan1!A51</f>
        <v>8.2</v>
      </c>
      <c r="B82" s="91" t="str">
        <f>Plan1!D51</f>
        <v xml:space="preserve">OBELISCO PARA PLACA DE INAUGURAÇÃO - PADRÃO GOINFRA </v>
      </c>
      <c r="C82" s="93" t="str">
        <f>Plan1!F51</f>
        <v xml:space="preserve">Un </v>
      </c>
      <c r="D82" s="94" t="s">
        <v>72</v>
      </c>
    </row>
    <row r="83" spans="1:4" x14ac:dyDescent="0.25">
      <c r="A83" s="91"/>
      <c r="B83" s="92" t="s">
        <v>105</v>
      </c>
      <c r="C83" s="93"/>
      <c r="D83" s="94">
        <v>1</v>
      </c>
    </row>
    <row r="84" spans="1:4" x14ac:dyDescent="0.25">
      <c r="A84" s="183" t="s">
        <v>41</v>
      </c>
      <c r="B84" s="183"/>
      <c r="C84" s="183"/>
      <c r="D84" s="95">
        <f>D83</f>
        <v>1</v>
      </c>
    </row>
    <row r="85" spans="1:4" x14ac:dyDescent="0.25">
      <c r="A85" s="91" t="str">
        <f>Plan1!A52</f>
        <v>8.3</v>
      </c>
      <c r="B85" s="91" t="str">
        <f>Plan1!D52</f>
        <v>PLACA DE INAUGURACAO ACO ESCOVADO 80 X 60 CM</v>
      </c>
      <c r="C85" s="93" t="s">
        <v>108</v>
      </c>
      <c r="D85" s="94" t="s">
        <v>72</v>
      </c>
    </row>
    <row r="86" spans="1:4" x14ac:dyDescent="0.25">
      <c r="A86" s="91"/>
      <c r="B86" s="92" t="s">
        <v>104</v>
      </c>
      <c r="C86" s="93"/>
      <c r="D86" s="94">
        <v>1</v>
      </c>
    </row>
    <row r="87" spans="1:4" x14ac:dyDescent="0.25">
      <c r="A87" s="183" t="s">
        <v>41</v>
      </c>
      <c r="B87" s="183"/>
      <c r="C87" s="183"/>
      <c r="D87" s="95">
        <f>D86</f>
        <v>1</v>
      </c>
    </row>
    <row r="88" spans="1:4" x14ac:dyDescent="0.25">
      <c r="A88" s="182" t="str">
        <f>Plan1!D55</f>
        <v>ADMINISTRAÇÃO</v>
      </c>
      <c r="B88" s="182"/>
      <c r="C88" s="182"/>
      <c r="D88" s="182"/>
    </row>
    <row r="89" spans="1:4" x14ac:dyDescent="0.25">
      <c r="A89" s="91" t="s">
        <v>154</v>
      </c>
      <c r="B89" s="92" t="str">
        <f>Plan1!D56</f>
        <v>ENGENHEIRO - (OBRAS CIVIS)</v>
      </c>
      <c r="C89" s="165" t="s">
        <v>148</v>
      </c>
      <c r="D89" s="94" t="s">
        <v>72</v>
      </c>
    </row>
    <row r="90" spans="1:4" x14ac:dyDescent="0.25">
      <c r="A90" s="91"/>
      <c r="B90" s="92" t="s">
        <v>155</v>
      </c>
      <c r="C90" s="165"/>
      <c r="D90" s="94">
        <v>44</v>
      </c>
    </row>
    <row r="91" spans="1:4" x14ac:dyDescent="0.25">
      <c r="A91" s="183" t="s">
        <v>41</v>
      </c>
      <c r="B91" s="183"/>
      <c r="C91" s="183"/>
      <c r="D91" s="95">
        <f>D90</f>
        <v>44</v>
      </c>
    </row>
  </sheetData>
  <mergeCells count="31">
    <mergeCell ref="A1:C1"/>
    <mergeCell ref="A2:C2"/>
    <mergeCell ref="A15:C15"/>
    <mergeCell ref="A11:D11"/>
    <mergeCell ref="A70:D70"/>
    <mergeCell ref="A53:D53"/>
    <mergeCell ref="A65:C65"/>
    <mergeCell ref="A57:C57"/>
    <mergeCell ref="A60:C60"/>
    <mergeCell ref="A66:D66"/>
    <mergeCell ref="A69:C69"/>
    <mergeCell ref="A19:D19"/>
    <mergeCell ref="A23:C23"/>
    <mergeCell ref="A26:C26"/>
    <mergeCell ref="A29:C29"/>
    <mergeCell ref="A32:C32"/>
    <mergeCell ref="A88:D88"/>
    <mergeCell ref="A91:C91"/>
    <mergeCell ref="A35:C35"/>
    <mergeCell ref="A18:C18"/>
    <mergeCell ref="A84:C84"/>
    <mergeCell ref="A87:C87"/>
    <mergeCell ref="A39:D39"/>
    <mergeCell ref="A45:C45"/>
    <mergeCell ref="A46:D46"/>
    <mergeCell ref="A52:C52"/>
    <mergeCell ref="A73:C73"/>
    <mergeCell ref="A78:D78"/>
    <mergeCell ref="A81:C81"/>
    <mergeCell ref="A77:C77"/>
    <mergeCell ref="A38:C38"/>
  </mergeCells>
  <pageMargins left="0.511811024" right="0.511811024" top="0.78740157499999996" bottom="0.78740157499999996" header="0.31496062000000002" footer="0.31496062000000002"/>
  <pageSetup paperSize="9" scale="74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5"/>
  <sheetViews>
    <sheetView workbookViewId="0">
      <selection activeCell="D7" sqref="D7:I8"/>
    </sheetView>
  </sheetViews>
  <sheetFormatPr defaultRowHeight="15" x14ac:dyDescent="0.25"/>
  <cols>
    <col min="1" max="1" width="5.42578125" style="4" bestFit="1" customWidth="1"/>
    <col min="2" max="2" width="37" style="4" customWidth="1"/>
    <col min="3" max="3" width="14.28515625" style="4" bestFit="1" customWidth="1"/>
    <col min="4" max="5" width="18.7109375" style="4" customWidth="1"/>
    <col min="6" max="6" width="17.42578125" style="4" customWidth="1"/>
    <col min="7" max="7" width="17" style="4" customWidth="1"/>
    <col min="8" max="9" width="15.85546875" style="4" customWidth="1"/>
    <col min="13" max="13" width="13.28515625" bestFit="1" customWidth="1"/>
  </cols>
  <sheetData>
    <row r="1" spans="1:9" x14ac:dyDescent="0.25">
      <c r="A1" s="5"/>
      <c r="B1" s="6"/>
      <c r="C1" s="229" t="str">
        <f>[1]ORÇAMENTO!C1</f>
        <v>PREFEITURA MUNICIPAL DE CATALÃO</v>
      </c>
      <c r="D1" s="230"/>
      <c r="E1" s="230"/>
      <c r="F1" s="230"/>
      <c r="G1" s="230"/>
      <c r="H1" s="230"/>
      <c r="I1" s="231"/>
    </row>
    <row r="2" spans="1:9" x14ac:dyDescent="0.25">
      <c r="A2" s="7"/>
      <c r="B2" s="8"/>
      <c r="C2" s="232" t="s">
        <v>76</v>
      </c>
      <c r="D2" s="233"/>
      <c r="E2" s="233"/>
      <c r="F2" s="233"/>
      <c r="G2" s="233"/>
      <c r="H2" s="233"/>
      <c r="I2" s="234"/>
    </row>
    <row r="3" spans="1:9" x14ac:dyDescent="0.25">
      <c r="A3" s="7"/>
      <c r="B3" s="8"/>
      <c r="C3" s="9" t="str">
        <f>[1]ORÇAMENTO!C3</f>
        <v>SETOR</v>
      </c>
      <c r="D3" s="10" t="str">
        <f>[1]ORÇAMENTO!D3</f>
        <v>SECRETARIA MUNICIPAL DE OBRAS</v>
      </c>
      <c r="E3" s="10"/>
      <c r="F3" s="10"/>
      <c r="G3" s="10"/>
      <c r="H3" s="10"/>
      <c r="I3" s="8"/>
    </row>
    <row r="4" spans="1:9" x14ac:dyDescent="0.25">
      <c r="A4" s="7"/>
      <c r="B4" s="8"/>
      <c r="C4" s="9" t="str">
        <f>[1]ORÇAMENTO!C4</f>
        <v>OBJETO</v>
      </c>
      <c r="D4" s="10" t="str">
        <f>Plan1!D4</f>
        <v>Ponte Pré Moldada</v>
      </c>
      <c r="E4" s="10"/>
      <c r="F4" s="10"/>
      <c r="G4" s="10"/>
      <c r="H4" s="10"/>
      <c r="I4" s="8"/>
    </row>
    <row r="5" spans="1:9" x14ac:dyDescent="0.25">
      <c r="A5" s="7"/>
      <c r="B5" s="8"/>
      <c r="C5" s="9" t="str">
        <f>[1]ORÇAMENTO!C5</f>
        <v>PROCESSO</v>
      </c>
      <c r="D5" s="11">
        <f>Plan1!D5</f>
        <v>2022015457</v>
      </c>
      <c r="E5" s="10"/>
      <c r="F5" s="10"/>
      <c r="G5" s="10"/>
      <c r="H5" s="10"/>
      <c r="I5" s="8"/>
    </row>
    <row r="6" spans="1:9" x14ac:dyDescent="0.25">
      <c r="A6" s="7"/>
      <c r="B6" s="8"/>
      <c r="C6" s="9" t="str">
        <f>[1]ORÇAMENTO!C6</f>
        <v>ENDEREÇO</v>
      </c>
      <c r="D6" s="10" t="str">
        <f>Plan1!D6</f>
        <v>Ribeirão do Limoeiro</v>
      </c>
      <c r="E6" s="10"/>
      <c r="F6" s="10"/>
      <c r="G6" s="10"/>
      <c r="H6" s="10"/>
      <c r="I6" s="8"/>
    </row>
    <row r="7" spans="1:9" x14ac:dyDescent="0.25">
      <c r="A7" s="7"/>
      <c r="B7" s="8"/>
      <c r="C7" s="285" t="str">
        <f>[1]ORÇAMENTO!C7</f>
        <v>TABELAS</v>
      </c>
      <c r="D7" s="283" t="str">
        <f>Plan1!D7</f>
        <v xml:space="preserve">TABELA RODOVIÁRIA - GOINFRA 166- TABELA CIVIL - GOINFRA 168 - SINAPI 02.222 - TABELA RELATÓRIO DE COMPOSIÇÃO SEINFRA 027  </v>
      </c>
      <c r="E7" s="283"/>
      <c r="F7" s="283"/>
      <c r="G7" s="283"/>
      <c r="H7" s="283"/>
      <c r="I7" s="284"/>
    </row>
    <row r="8" spans="1:9" s="4" customFormat="1" x14ac:dyDescent="0.25">
      <c r="A8" s="7"/>
      <c r="B8" s="8"/>
      <c r="C8" s="285"/>
      <c r="D8" s="283"/>
      <c r="E8" s="283"/>
      <c r="F8" s="283"/>
      <c r="G8" s="283"/>
      <c r="H8" s="283"/>
      <c r="I8" s="284"/>
    </row>
    <row r="9" spans="1:9" ht="15.75" thickBot="1" x14ac:dyDescent="0.3">
      <c r="A9" s="12"/>
      <c r="B9" s="13"/>
      <c r="C9" s="14" t="str">
        <f>[1]ORÇAMENTO!C9</f>
        <v xml:space="preserve">DATA </v>
      </c>
      <c r="D9" s="15" t="str">
        <f>Plan1!D8</f>
        <v>12 de abril de 2022</v>
      </c>
      <c r="E9" s="15"/>
      <c r="F9" s="15"/>
      <c r="G9" s="15"/>
      <c r="H9" s="15"/>
      <c r="I9" s="13"/>
    </row>
    <row r="10" spans="1:9" x14ac:dyDescent="0.25">
      <c r="A10" s="16"/>
      <c r="B10" s="17"/>
      <c r="C10" s="17"/>
      <c r="D10" s="17"/>
      <c r="E10" s="17"/>
      <c r="F10" s="17"/>
      <c r="G10" s="17"/>
      <c r="H10" s="17"/>
      <c r="I10" s="17"/>
    </row>
    <row r="11" spans="1:9" x14ac:dyDescent="0.25">
      <c r="A11" s="235" t="s">
        <v>10</v>
      </c>
      <c r="B11" s="235"/>
      <c r="C11" s="235"/>
      <c r="D11" s="236" t="s">
        <v>77</v>
      </c>
      <c r="E11" s="236"/>
      <c r="F11" s="236"/>
      <c r="G11" s="236"/>
      <c r="H11" s="236"/>
      <c r="I11" s="236"/>
    </row>
    <row r="12" spans="1:9" x14ac:dyDescent="0.25">
      <c r="A12" s="235"/>
      <c r="B12" s="235"/>
      <c r="C12" s="235"/>
      <c r="D12" s="237" t="s">
        <v>88</v>
      </c>
      <c r="E12" s="237"/>
      <c r="F12" s="237"/>
      <c r="G12" s="238" t="s">
        <v>89</v>
      </c>
      <c r="H12" s="239"/>
      <c r="I12" s="240"/>
    </row>
    <row r="13" spans="1:9" x14ac:dyDescent="0.25">
      <c r="A13" s="204">
        <f>1</f>
        <v>1</v>
      </c>
      <c r="B13" s="204" t="str">
        <f>Plan1!D12</f>
        <v xml:space="preserve">SERVIÇOS PRELIMINARES </v>
      </c>
      <c r="C13" s="18">
        <f>C15/G44</f>
        <v>1.918822597640843E-2</v>
      </c>
      <c r="D13" s="224">
        <v>1</v>
      </c>
      <c r="E13" s="224"/>
      <c r="F13" s="224"/>
      <c r="G13" s="251"/>
      <c r="H13" s="252"/>
      <c r="I13" s="253"/>
    </row>
    <row r="14" spans="1:9" x14ac:dyDescent="0.25">
      <c r="A14" s="204"/>
      <c r="B14" s="241"/>
      <c r="C14" s="19"/>
      <c r="D14" s="225"/>
      <c r="E14" s="225"/>
      <c r="F14" s="225"/>
      <c r="G14" s="214"/>
      <c r="H14" s="215"/>
      <c r="I14" s="216"/>
    </row>
    <row r="15" spans="1:9" x14ac:dyDescent="0.25">
      <c r="A15" s="204"/>
      <c r="B15" s="204"/>
      <c r="C15" s="20">
        <f>Plan1!I15*1.2388</f>
        <v>3200.3406959999998</v>
      </c>
      <c r="D15" s="220">
        <f t="shared" ref="D15:G15" si="0">D13*$C$15</f>
        <v>3200.3406959999998</v>
      </c>
      <c r="E15" s="220"/>
      <c r="F15" s="220"/>
      <c r="G15" s="220">
        <f t="shared" si="0"/>
        <v>0</v>
      </c>
      <c r="H15" s="220"/>
      <c r="I15" s="220"/>
    </row>
    <row r="16" spans="1:9" s="4" customFormat="1" x14ac:dyDescent="0.25">
      <c r="A16" s="205">
        <v>2</v>
      </c>
      <c r="B16" s="205" t="str">
        <f>Plan1!D17</f>
        <v>TRANSPORTE</v>
      </c>
      <c r="C16" s="18">
        <f>C18/G44</f>
        <v>4.6635629137032605E-2</v>
      </c>
      <c r="D16" s="224">
        <v>1</v>
      </c>
      <c r="E16" s="224"/>
      <c r="F16" s="224"/>
      <c r="G16" s="226"/>
      <c r="H16" s="227"/>
      <c r="I16" s="228"/>
    </row>
    <row r="17" spans="1:13" s="4" customFormat="1" x14ac:dyDescent="0.25">
      <c r="A17" s="206"/>
      <c r="B17" s="206"/>
      <c r="C17" s="159"/>
      <c r="D17" s="225"/>
      <c r="E17" s="225"/>
      <c r="F17" s="225"/>
      <c r="G17" s="226"/>
      <c r="H17" s="227"/>
      <c r="I17" s="228"/>
    </row>
    <row r="18" spans="1:13" s="4" customFormat="1" x14ac:dyDescent="0.25">
      <c r="A18" s="207"/>
      <c r="B18" s="207"/>
      <c r="C18" s="159">
        <f>Plan1!I24*1.2388</f>
        <v>7778.2022159999988</v>
      </c>
      <c r="D18" s="226">
        <f>C18</f>
        <v>7778.2022159999988</v>
      </c>
      <c r="E18" s="227"/>
      <c r="F18" s="228"/>
      <c r="G18" s="220">
        <f t="shared" ref="G18" si="1">G16*$C$15</f>
        <v>0</v>
      </c>
      <c r="H18" s="220"/>
      <c r="I18" s="220"/>
    </row>
    <row r="19" spans="1:13" x14ac:dyDescent="0.25">
      <c r="A19" s="204">
        <v>3</v>
      </c>
      <c r="B19" s="205" t="str">
        <f>Plan1!D26</f>
        <v>INFRA-ESTRUTURA</v>
      </c>
      <c r="C19" s="18">
        <f>C21/G44</f>
        <v>3.8926948015698432E-2</v>
      </c>
      <c r="D19" s="224">
        <v>1</v>
      </c>
      <c r="E19" s="224"/>
      <c r="F19" s="224"/>
      <c r="G19" s="251"/>
      <c r="H19" s="252"/>
      <c r="I19" s="253"/>
    </row>
    <row r="20" spans="1:13" x14ac:dyDescent="0.25">
      <c r="A20" s="204"/>
      <c r="B20" s="242"/>
      <c r="C20" s="21"/>
      <c r="D20" s="225"/>
      <c r="E20" s="225"/>
      <c r="F20" s="225"/>
      <c r="G20" s="214"/>
      <c r="H20" s="215"/>
      <c r="I20" s="216"/>
    </row>
    <row r="21" spans="1:13" x14ac:dyDescent="0.25">
      <c r="A21" s="204"/>
      <c r="B21" s="207"/>
      <c r="C21" s="20">
        <f>Plan1!I28*1.2388</f>
        <v>6492.4968081408006</v>
      </c>
      <c r="D21" s="220">
        <f t="shared" ref="D21:G21" si="2">D19*$C$21</f>
        <v>6492.4968081408006</v>
      </c>
      <c r="E21" s="220"/>
      <c r="F21" s="220"/>
      <c r="G21" s="220">
        <f t="shared" si="2"/>
        <v>0</v>
      </c>
      <c r="H21" s="220"/>
      <c r="I21" s="220"/>
      <c r="M21" s="160"/>
    </row>
    <row r="22" spans="1:13" x14ac:dyDescent="0.25">
      <c r="A22" s="204">
        <v>4</v>
      </c>
      <c r="B22" s="204" t="str">
        <f>Plan1!D30</f>
        <v xml:space="preserve"> TUBULÃO CEU ABERTO (TCA)</v>
      </c>
      <c r="C22" s="18">
        <f>C24/G44</f>
        <v>6.9420589681272765E-2</v>
      </c>
      <c r="D22" s="257">
        <v>1</v>
      </c>
      <c r="E22" s="257"/>
      <c r="F22" s="257"/>
      <c r="G22" s="208"/>
      <c r="H22" s="209"/>
      <c r="I22" s="210"/>
    </row>
    <row r="23" spans="1:13" x14ac:dyDescent="0.25">
      <c r="A23" s="204"/>
      <c r="B23" s="241"/>
      <c r="C23" s="21"/>
      <c r="D23" s="225"/>
      <c r="E23" s="225"/>
      <c r="F23" s="225"/>
      <c r="G23" s="214"/>
      <c r="H23" s="215"/>
      <c r="I23" s="216"/>
    </row>
    <row r="24" spans="1:13" x14ac:dyDescent="0.25">
      <c r="A24" s="204"/>
      <c r="B24" s="204"/>
      <c r="C24" s="20">
        <f>Plan1!I32*1.2388</f>
        <v>11578.4303650816</v>
      </c>
      <c r="D24" s="220">
        <f t="shared" ref="D24:G24" si="3">D22*$C$24</f>
        <v>11578.4303650816</v>
      </c>
      <c r="E24" s="220"/>
      <c r="F24" s="220"/>
      <c r="G24" s="226">
        <f t="shared" si="3"/>
        <v>0</v>
      </c>
      <c r="H24" s="227"/>
      <c r="I24" s="228"/>
    </row>
    <row r="25" spans="1:13" x14ac:dyDescent="0.25">
      <c r="A25" s="204">
        <f>A22+1</f>
        <v>5</v>
      </c>
      <c r="B25" s="243" t="str">
        <f>Plan1!D34</f>
        <v>MESO-ESTRUTURA</v>
      </c>
      <c r="C25" s="18">
        <f>C27/G44</f>
        <v>0.14675247541062628</v>
      </c>
      <c r="D25" s="273"/>
      <c r="E25" s="274"/>
      <c r="F25" s="275"/>
      <c r="G25" s="267">
        <v>1</v>
      </c>
      <c r="H25" s="268"/>
      <c r="I25" s="269"/>
    </row>
    <row r="26" spans="1:13" x14ac:dyDescent="0.25">
      <c r="A26" s="204"/>
      <c r="B26" s="244"/>
      <c r="C26" s="22"/>
      <c r="D26" s="214"/>
      <c r="E26" s="215"/>
      <c r="F26" s="216"/>
      <c r="G26" s="217"/>
      <c r="H26" s="218"/>
      <c r="I26" s="219"/>
    </row>
    <row r="27" spans="1:13" x14ac:dyDescent="0.25">
      <c r="A27" s="204"/>
      <c r="B27" s="243"/>
      <c r="C27" s="20">
        <f>Plan1!I38*1.2388</f>
        <v>24476.359610982396</v>
      </c>
      <c r="D27" s="220">
        <f t="shared" ref="D27:G27" si="4">D25*$C$27</f>
        <v>0</v>
      </c>
      <c r="E27" s="220"/>
      <c r="F27" s="220"/>
      <c r="G27" s="221">
        <f t="shared" si="4"/>
        <v>24476.359610982396</v>
      </c>
      <c r="H27" s="222"/>
      <c r="I27" s="223"/>
    </row>
    <row r="28" spans="1:13" x14ac:dyDescent="0.25">
      <c r="A28" s="204">
        <f>A25+1</f>
        <v>6</v>
      </c>
      <c r="B28" s="243" t="str">
        <f>Plan1!D40</f>
        <v>ESCORAMENTO</v>
      </c>
      <c r="C28" s="18">
        <f>C30/G44</f>
        <v>2.4937296027936796E-2</v>
      </c>
      <c r="D28" s="257">
        <v>0.49990000000000001</v>
      </c>
      <c r="E28" s="257"/>
      <c r="F28" s="257"/>
      <c r="G28" s="211">
        <v>0.50009999999999999</v>
      </c>
      <c r="H28" s="212"/>
      <c r="I28" s="213"/>
    </row>
    <row r="29" spans="1:13" x14ac:dyDescent="0.25">
      <c r="A29" s="204"/>
      <c r="B29" s="244"/>
      <c r="C29" s="22"/>
      <c r="D29" s="225"/>
      <c r="E29" s="225"/>
      <c r="F29" s="225"/>
      <c r="G29" s="217"/>
      <c r="H29" s="218"/>
      <c r="I29" s="219"/>
    </row>
    <row r="30" spans="1:13" x14ac:dyDescent="0.25">
      <c r="A30" s="204"/>
      <c r="B30" s="243"/>
      <c r="C30" s="20">
        <f>Plan1!I42*1.2388</f>
        <v>4159.2090599999992</v>
      </c>
      <c r="D30" s="220">
        <f>D28*$C$30</f>
        <v>2079.1886090939997</v>
      </c>
      <c r="E30" s="220"/>
      <c r="F30" s="220"/>
      <c r="G30" s="221">
        <f t="shared" ref="G30" si="5">G28*$C$30</f>
        <v>2080.0204509059995</v>
      </c>
      <c r="H30" s="222"/>
      <c r="I30" s="223"/>
    </row>
    <row r="31" spans="1:13" x14ac:dyDescent="0.25">
      <c r="A31" s="204">
        <f>A28+1</f>
        <v>7</v>
      </c>
      <c r="B31" s="245" t="str">
        <f>Plan1!D44</f>
        <v>SUPER-ESTRUTURA</v>
      </c>
      <c r="C31" s="18">
        <f>C33/G44</f>
        <v>0.63483637557517625</v>
      </c>
      <c r="D31" s="270"/>
      <c r="E31" s="271"/>
      <c r="F31" s="272"/>
      <c r="G31" s="254">
        <v>1</v>
      </c>
      <c r="H31" s="255"/>
      <c r="I31" s="256"/>
    </row>
    <row r="32" spans="1:13" x14ac:dyDescent="0.25">
      <c r="A32" s="204"/>
      <c r="B32" s="246"/>
      <c r="C32" s="22"/>
      <c r="D32" s="214"/>
      <c r="E32" s="215"/>
      <c r="F32" s="216"/>
      <c r="G32" s="217"/>
      <c r="H32" s="218"/>
      <c r="I32" s="219"/>
    </row>
    <row r="33" spans="1:9" x14ac:dyDescent="0.25">
      <c r="A33" s="204"/>
      <c r="B33" s="247"/>
      <c r="C33" s="20">
        <f>Plan1!I47*1.2388</f>
        <v>105882.25772159999</v>
      </c>
      <c r="D33" s="220">
        <f t="shared" ref="D33:G33" si="6">D31*$C$33</f>
        <v>0</v>
      </c>
      <c r="E33" s="220"/>
      <c r="F33" s="220"/>
      <c r="G33" s="221">
        <f t="shared" si="6"/>
        <v>105882.25772159999</v>
      </c>
      <c r="H33" s="222"/>
      <c r="I33" s="223"/>
    </row>
    <row r="34" spans="1:9" x14ac:dyDescent="0.25">
      <c r="A34" s="204">
        <f>A31+1</f>
        <v>8</v>
      </c>
      <c r="B34" s="205" t="str">
        <f>Plan1!D49</f>
        <v>SERVIÇOS COMPLEMENTARES</v>
      </c>
      <c r="C34" s="18">
        <f>C36/G44</f>
        <v>1.9302460175848381E-2</v>
      </c>
      <c r="D34" s="270"/>
      <c r="E34" s="271"/>
      <c r="F34" s="272"/>
      <c r="G34" s="254">
        <v>1</v>
      </c>
      <c r="H34" s="255"/>
      <c r="I34" s="256"/>
    </row>
    <row r="35" spans="1:9" x14ac:dyDescent="0.25">
      <c r="A35" s="204"/>
      <c r="B35" s="206"/>
      <c r="C35" s="23"/>
      <c r="D35" s="214"/>
      <c r="E35" s="215"/>
      <c r="F35" s="216"/>
      <c r="G35" s="217"/>
      <c r="H35" s="218"/>
      <c r="I35" s="219"/>
    </row>
    <row r="36" spans="1:9" x14ac:dyDescent="0.25">
      <c r="A36" s="204"/>
      <c r="B36" s="207"/>
      <c r="C36" s="24">
        <f>Plan1!I53*1.2388</f>
        <v>3219.3934399999998</v>
      </c>
      <c r="D36" s="220">
        <f t="shared" ref="D36:G36" si="7">D34*$C$36</f>
        <v>0</v>
      </c>
      <c r="E36" s="220"/>
      <c r="F36" s="220"/>
      <c r="G36" s="221">
        <f t="shared" si="7"/>
        <v>3219.3934399999998</v>
      </c>
      <c r="H36" s="222"/>
      <c r="I36" s="223"/>
    </row>
    <row r="37" spans="1:9" x14ac:dyDescent="0.25">
      <c r="A37" s="204">
        <v>9</v>
      </c>
      <c r="B37" s="205" t="str">
        <f>Plan1!D55</f>
        <v>ADMINISTRAÇÃO</v>
      </c>
      <c r="C37" s="18">
        <f>C39/G44</f>
        <v>1.874370191974337E-2</v>
      </c>
      <c r="D37" s="208">
        <v>0.49990000000000001</v>
      </c>
      <c r="E37" s="209"/>
      <c r="F37" s="210"/>
      <c r="G37" s="211">
        <v>0.50009999999999999</v>
      </c>
      <c r="H37" s="212"/>
      <c r="I37" s="213"/>
    </row>
    <row r="38" spans="1:9" x14ac:dyDescent="0.25">
      <c r="A38" s="204"/>
      <c r="B38" s="206"/>
      <c r="C38" s="23"/>
      <c r="D38" s="214"/>
      <c r="E38" s="215"/>
      <c r="F38" s="216"/>
      <c r="G38" s="217"/>
      <c r="H38" s="218"/>
      <c r="I38" s="219"/>
    </row>
    <row r="39" spans="1:9" x14ac:dyDescent="0.25">
      <c r="A39" s="204"/>
      <c r="B39" s="207"/>
      <c r="C39" s="24">
        <f>Plan1!I56</f>
        <v>3126.2</v>
      </c>
      <c r="D39" s="220">
        <f t="shared" ref="D39" si="8">D37*$C$36</f>
        <v>1609.374780656</v>
      </c>
      <c r="E39" s="220"/>
      <c r="F39" s="220"/>
      <c r="G39" s="221">
        <f t="shared" ref="G39" si="9">G37*$C$36</f>
        <v>1610.0186593439998</v>
      </c>
      <c r="H39" s="222"/>
      <c r="I39" s="223"/>
    </row>
    <row r="40" spans="1:9" x14ac:dyDescent="0.25">
      <c r="A40" s="25"/>
      <c r="B40" s="203"/>
      <c r="C40" s="203"/>
      <c r="D40" s="203"/>
      <c r="E40" s="203"/>
      <c r="F40" s="203"/>
      <c r="G40" s="203"/>
      <c r="H40" s="203"/>
      <c r="I40" s="203"/>
    </row>
    <row r="41" spans="1:9" x14ac:dyDescent="0.25">
      <c r="A41" s="248" t="s">
        <v>78</v>
      </c>
      <c r="B41" s="249"/>
      <c r="C41" s="250"/>
      <c r="D41" s="258">
        <f>D44/G44</f>
        <v>0.18663754709477781</v>
      </c>
      <c r="E41" s="259"/>
      <c r="F41" s="260"/>
      <c r="G41" s="258">
        <f>G43/G44</f>
        <v>0.81336245290522213</v>
      </c>
      <c r="H41" s="259"/>
      <c r="I41" s="260"/>
    </row>
    <row r="42" spans="1:9" x14ac:dyDescent="0.25">
      <c r="A42" s="248" t="s">
        <v>79</v>
      </c>
      <c r="B42" s="249"/>
      <c r="C42" s="250"/>
      <c r="D42" s="261">
        <f>D41</f>
        <v>0.18663754709477781</v>
      </c>
      <c r="E42" s="262"/>
      <c r="F42" s="263"/>
      <c r="G42" s="261">
        <f>D41+G41</f>
        <v>1</v>
      </c>
      <c r="H42" s="262"/>
      <c r="I42" s="263"/>
    </row>
    <row r="43" spans="1:9" x14ac:dyDescent="0.25">
      <c r="A43" s="248" t="s">
        <v>80</v>
      </c>
      <c r="B43" s="249"/>
      <c r="C43" s="250"/>
      <c r="D43" s="264">
        <f>D24+D21+D15+D30+D18</f>
        <v>31128.658694316397</v>
      </c>
      <c r="E43" s="265"/>
      <c r="F43" s="266"/>
      <c r="G43" s="264">
        <f>G36+G33+G30+G27</f>
        <v>135658.03122348839</v>
      </c>
      <c r="H43" s="265"/>
      <c r="I43" s="266"/>
    </row>
    <row r="44" spans="1:9" x14ac:dyDescent="0.25">
      <c r="A44" s="248" t="s">
        <v>81</v>
      </c>
      <c r="B44" s="249"/>
      <c r="C44" s="250"/>
      <c r="D44" s="264">
        <f>D43</f>
        <v>31128.658694316397</v>
      </c>
      <c r="E44" s="265"/>
      <c r="F44" s="266"/>
      <c r="G44" s="264">
        <f>D43+G43</f>
        <v>166786.68991780479</v>
      </c>
      <c r="H44" s="265"/>
      <c r="I44" s="266"/>
    </row>
    <row r="49" spans="2:8" x14ac:dyDescent="0.25">
      <c r="B49" s="26"/>
      <c r="C49" s="27" t="s">
        <v>82</v>
      </c>
      <c r="D49" s="10"/>
      <c r="E49" s="27"/>
      <c r="F49" s="27" t="s">
        <v>82</v>
      </c>
      <c r="G49" s="28"/>
    </row>
    <row r="50" spans="2:8" x14ac:dyDescent="0.25">
      <c r="B50" s="26"/>
      <c r="C50" s="30" t="s">
        <v>83</v>
      </c>
      <c r="D50" s="10"/>
      <c r="E50" s="27"/>
      <c r="F50" s="31" t="s">
        <v>84</v>
      </c>
      <c r="G50" s="28"/>
    </row>
    <row r="51" spans="2:8" x14ac:dyDescent="0.25">
      <c r="B51" s="32"/>
      <c r="C51" s="33" t="s">
        <v>85</v>
      </c>
      <c r="D51" s="34"/>
      <c r="E51" s="35"/>
      <c r="F51" s="33" t="s">
        <v>86</v>
      </c>
      <c r="G51" s="32"/>
    </row>
    <row r="53" spans="2:8" x14ac:dyDescent="0.25">
      <c r="H53" s="29"/>
    </row>
    <row r="54" spans="2:8" x14ac:dyDescent="0.25">
      <c r="H54" s="29"/>
    </row>
    <row r="55" spans="2:8" x14ac:dyDescent="0.25">
      <c r="H55" s="36"/>
    </row>
  </sheetData>
  <mergeCells count="94">
    <mergeCell ref="D35:F35"/>
    <mergeCell ref="D34:F34"/>
    <mergeCell ref="D32:F32"/>
    <mergeCell ref="D31:F31"/>
    <mergeCell ref="D25:F25"/>
    <mergeCell ref="D26:F26"/>
    <mergeCell ref="G43:I43"/>
    <mergeCell ref="G44:I44"/>
    <mergeCell ref="D33:F33"/>
    <mergeCell ref="D36:F36"/>
    <mergeCell ref="G24:I24"/>
    <mergeCell ref="G35:I35"/>
    <mergeCell ref="G36:I36"/>
    <mergeCell ref="G32:I32"/>
    <mergeCell ref="G25:I25"/>
    <mergeCell ref="G26:I26"/>
    <mergeCell ref="G27:I27"/>
    <mergeCell ref="G33:I33"/>
    <mergeCell ref="G34:I34"/>
    <mergeCell ref="D29:F29"/>
    <mergeCell ref="D30:F30"/>
    <mergeCell ref="G28:I28"/>
    <mergeCell ref="A42:C42"/>
    <mergeCell ref="A43:C43"/>
    <mergeCell ref="A44:C44"/>
    <mergeCell ref="G31:I31"/>
    <mergeCell ref="D19:F19"/>
    <mergeCell ref="D20:F20"/>
    <mergeCell ref="D22:F22"/>
    <mergeCell ref="D23:F23"/>
    <mergeCell ref="D24:F24"/>
    <mergeCell ref="D28:F28"/>
    <mergeCell ref="D41:F41"/>
    <mergeCell ref="D42:F42"/>
    <mergeCell ref="D43:F43"/>
    <mergeCell ref="D44:F44"/>
    <mergeCell ref="G41:I41"/>
    <mergeCell ref="G42:I42"/>
    <mergeCell ref="D13:F13"/>
    <mergeCell ref="D14:F14"/>
    <mergeCell ref="D15:F15"/>
    <mergeCell ref="A41:C41"/>
    <mergeCell ref="G29:I29"/>
    <mergeCell ref="G30:I30"/>
    <mergeCell ref="G23:I23"/>
    <mergeCell ref="G15:I15"/>
    <mergeCell ref="G21:I21"/>
    <mergeCell ref="D21:F21"/>
    <mergeCell ref="D27:F27"/>
    <mergeCell ref="G13:I13"/>
    <mergeCell ref="G14:I14"/>
    <mergeCell ref="G19:I19"/>
    <mergeCell ref="G20:I20"/>
    <mergeCell ref="G22:I22"/>
    <mergeCell ref="A34:A36"/>
    <mergeCell ref="B34:B36"/>
    <mergeCell ref="A25:A27"/>
    <mergeCell ref="B25:B27"/>
    <mergeCell ref="A28:A30"/>
    <mergeCell ref="B28:B30"/>
    <mergeCell ref="A31:A33"/>
    <mergeCell ref="B31:B33"/>
    <mergeCell ref="A13:A15"/>
    <mergeCell ref="B13:B15"/>
    <mergeCell ref="A19:A21"/>
    <mergeCell ref="B19:B21"/>
    <mergeCell ref="A22:A24"/>
    <mergeCell ref="B22:B24"/>
    <mergeCell ref="A16:A18"/>
    <mergeCell ref="B16:B18"/>
    <mergeCell ref="C1:I1"/>
    <mergeCell ref="C2:I2"/>
    <mergeCell ref="A11:A12"/>
    <mergeCell ref="B11:C12"/>
    <mergeCell ref="D11:I11"/>
    <mergeCell ref="D12:F12"/>
    <mergeCell ref="G12:I12"/>
    <mergeCell ref="D7:I8"/>
    <mergeCell ref="C7:C8"/>
    <mergeCell ref="D16:F16"/>
    <mergeCell ref="D17:F17"/>
    <mergeCell ref="D18:F18"/>
    <mergeCell ref="G16:I16"/>
    <mergeCell ref="G17:I17"/>
    <mergeCell ref="G18:I18"/>
    <mergeCell ref="B40:I40"/>
    <mergeCell ref="A37:A39"/>
    <mergeCell ref="B37:B39"/>
    <mergeCell ref="D37:F37"/>
    <mergeCell ref="G37:I37"/>
    <mergeCell ref="D38:F38"/>
    <mergeCell ref="G38:I38"/>
    <mergeCell ref="D39:F39"/>
    <mergeCell ref="G39:I39"/>
  </mergeCells>
  <conditionalFormatting sqref="D20 G20">
    <cfRule type="expression" dxfId="8" priority="21">
      <formula>IF(D19="",0,1)</formula>
    </cfRule>
  </conditionalFormatting>
  <conditionalFormatting sqref="D14 G14">
    <cfRule type="expression" dxfId="7" priority="20">
      <formula>IF(D13="",0,1)</formula>
    </cfRule>
  </conditionalFormatting>
  <conditionalFormatting sqref="D23 G23">
    <cfRule type="expression" dxfId="6" priority="19">
      <formula>IF(D22="",0,1)</formula>
    </cfRule>
  </conditionalFormatting>
  <conditionalFormatting sqref="D26 G26">
    <cfRule type="expression" dxfId="5" priority="18">
      <formula>IF(D25="",0,1)</formula>
    </cfRule>
  </conditionalFormatting>
  <conditionalFormatting sqref="D29 G29">
    <cfRule type="expression" dxfId="4" priority="17">
      <formula>IF(D28="",0,1)</formula>
    </cfRule>
  </conditionalFormatting>
  <conditionalFormatting sqref="D32 G32">
    <cfRule type="expression" dxfId="3" priority="16">
      <formula>IF(D31="",0,1)</formula>
    </cfRule>
  </conditionalFormatting>
  <conditionalFormatting sqref="D35 G35">
    <cfRule type="expression" dxfId="2" priority="15">
      <formula>IF(D34="",0,1)</formula>
    </cfRule>
  </conditionalFormatting>
  <conditionalFormatting sqref="D17">
    <cfRule type="expression" dxfId="1" priority="2">
      <formula>IF(D16="",0,1)</formula>
    </cfRule>
  </conditionalFormatting>
  <conditionalFormatting sqref="D38 G38">
    <cfRule type="expression" dxfId="0" priority="1">
      <formula>IF(D37="",0,1)</formula>
    </cfRule>
  </conditionalFormatting>
  <pageMargins left="0.511811024" right="0.511811024" top="0.78740157499999996" bottom="0.78740157499999996" header="0.31496062000000002" footer="0.31496062000000002"/>
  <pageSetup paperSize="9" scale="84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4"/>
  <sheetViews>
    <sheetView tabSelected="1" workbookViewId="0">
      <selection activeCell="D7" sqref="D7:J8"/>
    </sheetView>
  </sheetViews>
  <sheetFormatPr defaultRowHeight="15" x14ac:dyDescent="0.25"/>
  <cols>
    <col min="2" max="2" width="11.85546875" customWidth="1"/>
    <col min="3" max="3" width="21.85546875" customWidth="1"/>
    <col min="4" max="4" width="13.140625" customWidth="1"/>
    <col min="5" max="5" width="12.140625" customWidth="1"/>
    <col min="6" max="6" width="13.42578125" customWidth="1"/>
    <col min="7" max="7" width="11.7109375" customWidth="1"/>
    <col min="8" max="8" width="12.7109375" customWidth="1"/>
    <col min="9" max="9" width="12.5703125" customWidth="1"/>
    <col min="10" max="10" width="14.42578125" customWidth="1"/>
  </cols>
  <sheetData>
    <row r="1" spans="1:11" x14ac:dyDescent="0.25">
      <c r="A1" s="38"/>
      <c r="B1" s="39"/>
      <c r="C1" s="276" t="str">
        <f>[1]ORÇAMENTO!C1</f>
        <v>PREFEITURA MUNICIPAL DE CATALÃO</v>
      </c>
      <c r="D1" s="276"/>
      <c r="E1" s="276"/>
      <c r="F1" s="276"/>
      <c r="G1" s="276"/>
      <c r="H1" s="276"/>
      <c r="I1" s="276"/>
      <c r="J1" s="277"/>
      <c r="K1" s="4"/>
    </row>
    <row r="2" spans="1:11" x14ac:dyDescent="0.25">
      <c r="A2" s="40"/>
      <c r="B2" s="41"/>
      <c r="C2" s="233" t="s">
        <v>90</v>
      </c>
      <c r="D2" s="233"/>
      <c r="E2" s="233"/>
      <c r="F2" s="233"/>
      <c r="G2" s="233"/>
      <c r="H2" s="233"/>
      <c r="I2" s="233"/>
      <c r="J2" s="278"/>
      <c r="K2" s="4"/>
    </row>
    <row r="3" spans="1:11" x14ac:dyDescent="0.25">
      <c r="A3" s="40"/>
      <c r="B3" s="41"/>
      <c r="C3" s="42" t="str">
        <f>[1]ORÇAMENTO!C3</f>
        <v>SETOR</v>
      </c>
      <c r="D3" s="43" t="str">
        <f>[1]ORÇAMENTO!D3</f>
        <v>SECRETARIA MUNICIPAL DE OBRAS</v>
      </c>
      <c r="E3" s="42"/>
      <c r="F3" s="42"/>
      <c r="G3" s="42"/>
      <c r="H3" s="42"/>
      <c r="I3" s="42"/>
      <c r="J3" s="44"/>
      <c r="K3" s="4"/>
    </row>
    <row r="4" spans="1:11" x14ac:dyDescent="0.25">
      <c r="A4" s="45"/>
      <c r="B4" s="46"/>
      <c r="C4" s="42" t="str">
        <f>[1]ORÇAMENTO!C4</f>
        <v>OBJETO</v>
      </c>
      <c r="D4" s="43" t="str">
        <f>Plan3!D4</f>
        <v>Ponte Pré Moldada</v>
      </c>
      <c r="E4" s="47"/>
      <c r="F4" s="47"/>
      <c r="G4" s="47"/>
      <c r="H4" s="47"/>
      <c r="I4" s="47"/>
      <c r="J4" s="48"/>
      <c r="K4" s="4"/>
    </row>
    <row r="5" spans="1:11" x14ac:dyDescent="0.25">
      <c r="A5" s="49"/>
      <c r="B5" s="50"/>
      <c r="C5" s="42" t="str">
        <f>[1]ORÇAMENTO!C5</f>
        <v>PROCESSO</v>
      </c>
      <c r="D5" s="43">
        <f>Plan3!D5</f>
        <v>2022015457</v>
      </c>
      <c r="E5" s="51"/>
      <c r="F5" s="51"/>
      <c r="G5" s="51"/>
      <c r="H5" s="51"/>
      <c r="I5" s="51"/>
      <c r="J5" s="52"/>
      <c r="K5" s="4"/>
    </row>
    <row r="6" spans="1:11" x14ac:dyDescent="0.25">
      <c r="A6" s="49"/>
      <c r="B6" s="50"/>
      <c r="C6" s="42" t="str">
        <f>[1]ORÇAMENTO!C6</f>
        <v>ENDEREÇO</v>
      </c>
      <c r="D6" s="43" t="str">
        <f>Plan3!D6</f>
        <v>Ribeirão do Limoeiro</v>
      </c>
      <c r="E6" s="51"/>
      <c r="F6" s="51"/>
      <c r="G6" s="51"/>
      <c r="H6" s="51"/>
      <c r="I6" s="51"/>
      <c r="J6" s="52"/>
      <c r="K6" s="4"/>
    </row>
    <row r="7" spans="1:11" x14ac:dyDescent="0.25">
      <c r="A7" s="49"/>
      <c r="B7" s="50"/>
      <c r="C7" s="285" t="str">
        <f>[1]ORÇAMENTO!C7</f>
        <v>TABELAS</v>
      </c>
      <c r="D7" s="286" t="str">
        <f>Plan1!D7</f>
        <v xml:space="preserve">TABELA RODOVIÁRIA - GOINFRA 166- TABELA CIVIL - GOINFRA 168 - SINAPI 02.222 - TABELA RELATÓRIO DE COMPOSIÇÃO SEINFRA 027  </v>
      </c>
      <c r="E7" s="286"/>
      <c r="F7" s="286"/>
      <c r="G7" s="286"/>
      <c r="H7" s="286"/>
      <c r="I7" s="286"/>
      <c r="J7" s="287"/>
      <c r="K7" s="4"/>
    </row>
    <row r="8" spans="1:11" s="4" customFormat="1" x14ac:dyDescent="0.25">
      <c r="A8" s="49"/>
      <c r="B8" s="50"/>
      <c r="C8" s="285"/>
      <c r="D8" s="286"/>
      <c r="E8" s="286"/>
      <c r="F8" s="286"/>
      <c r="G8" s="286"/>
      <c r="H8" s="286"/>
      <c r="I8" s="286"/>
      <c r="J8" s="287"/>
    </row>
    <row r="9" spans="1:11" x14ac:dyDescent="0.25">
      <c r="A9" s="53"/>
      <c r="B9" s="54"/>
      <c r="C9" s="55" t="str">
        <f>[1]ORÇAMENTO!C9</f>
        <v xml:space="preserve">DATA </v>
      </c>
      <c r="D9" s="56" t="str">
        <f>Plan3!D9</f>
        <v>12 de abril de 2022</v>
      </c>
      <c r="E9" s="57"/>
      <c r="F9" s="57"/>
      <c r="G9" s="57"/>
      <c r="H9" s="57"/>
      <c r="I9" s="57"/>
      <c r="J9" s="58"/>
      <c r="K9" s="4"/>
    </row>
    <row r="10" spans="1:11" x14ac:dyDescent="0.25">
      <c r="A10" s="279"/>
      <c r="B10" s="280"/>
      <c r="C10" s="280"/>
      <c r="D10" s="280"/>
      <c r="E10" s="280"/>
      <c r="F10" s="280"/>
      <c r="G10" s="280"/>
      <c r="H10" s="280"/>
      <c r="I10" s="280"/>
      <c r="J10" s="281"/>
      <c r="K10" s="4"/>
    </row>
    <row r="11" spans="1:11" ht="66" x14ac:dyDescent="0.25">
      <c r="A11" s="59" t="s">
        <v>91</v>
      </c>
      <c r="B11" s="60" t="s">
        <v>92</v>
      </c>
      <c r="C11" s="60" t="s">
        <v>93</v>
      </c>
      <c r="D11" s="60" t="s">
        <v>94</v>
      </c>
      <c r="E11" s="60" t="s">
        <v>95</v>
      </c>
      <c r="F11" s="60" t="s">
        <v>96</v>
      </c>
      <c r="G11" s="60" t="s">
        <v>97</v>
      </c>
      <c r="H11" s="60" t="s">
        <v>98</v>
      </c>
      <c r="I11" s="60" t="s">
        <v>99</v>
      </c>
      <c r="J11" s="61" t="s">
        <v>100</v>
      </c>
      <c r="K11" s="4"/>
    </row>
    <row r="12" spans="1:11" ht="17.25" thickBot="1" x14ac:dyDescent="0.3">
      <c r="A12" s="62">
        <v>3</v>
      </c>
      <c r="B12" s="63">
        <v>6.16</v>
      </c>
      <c r="C12" s="63">
        <v>0.28000000000000003</v>
      </c>
      <c r="D12" s="63">
        <v>0.12</v>
      </c>
      <c r="E12" s="63">
        <v>0.97</v>
      </c>
      <c r="F12" s="63">
        <v>2.4</v>
      </c>
      <c r="G12" s="63">
        <v>0.65</v>
      </c>
      <c r="H12" s="63">
        <v>3</v>
      </c>
      <c r="I12" s="63">
        <v>4.5</v>
      </c>
      <c r="J12" s="64">
        <v>23.88</v>
      </c>
      <c r="K12" s="4"/>
    </row>
    <row r="13" spans="1:11" x14ac:dyDescent="0.25">
      <c r="A13" s="65" t="s">
        <v>101</v>
      </c>
      <c r="B13" s="10"/>
      <c r="C13" s="10"/>
      <c r="D13" s="10"/>
      <c r="E13" s="10"/>
      <c r="F13" s="10"/>
      <c r="G13" s="10"/>
      <c r="H13" s="10"/>
      <c r="I13" s="10"/>
      <c r="J13" s="8"/>
      <c r="K13" s="4"/>
    </row>
    <row r="14" spans="1:11" x14ac:dyDescent="0.25">
      <c r="A14" s="66"/>
      <c r="B14" s="26"/>
      <c r="C14" s="26"/>
      <c r="D14" s="10"/>
      <c r="E14" s="27"/>
      <c r="F14" s="67"/>
      <c r="G14" s="28"/>
      <c r="H14" s="29"/>
      <c r="I14" s="10"/>
      <c r="J14" s="8"/>
      <c r="K14" s="4"/>
    </row>
    <row r="15" spans="1:11" s="4" customFormat="1" x14ac:dyDescent="0.25">
      <c r="A15" s="66"/>
      <c r="B15" s="26"/>
      <c r="C15" s="26"/>
      <c r="D15" s="10"/>
      <c r="E15" s="27"/>
      <c r="F15" s="67"/>
      <c r="G15" s="28"/>
      <c r="H15" s="29"/>
      <c r="I15" s="10"/>
      <c r="J15" s="8"/>
    </row>
    <row r="16" spans="1:11" x14ac:dyDescent="0.25">
      <c r="A16" s="66"/>
      <c r="B16" s="26"/>
      <c r="C16" s="26"/>
      <c r="D16" s="10"/>
      <c r="E16" s="27"/>
      <c r="F16" s="67"/>
      <c r="G16" s="28"/>
      <c r="H16" s="29"/>
      <c r="I16" s="10"/>
      <c r="J16" s="8"/>
      <c r="K16" s="4"/>
    </row>
    <row r="17" spans="1:11" x14ac:dyDescent="0.25">
      <c r="A17" s="66"/>
      <c r="B17" s="26"/>
      <c r="C17" s="27" t="s">
        <v>82</v>
      </c>
      <c r="D17" s="10"/>
      <c r="E17" s="27"/>
      <c r="F17" s="27" t="s">
        <v>82</v>
      </c>
      <c r="G17" s="28"/>
      <c r="H17" s="29"/>
      <c r="I17" s="27"/>
      <c r="J17" s="68"/>
      <c r="K17" s="4"/>
    </row>
    <row r="18" spans="1:11" x14ac:dyDescent="0.25">
      <c r="A18" s="66"/>
      <c r="B18" s="26"/>
      <c r="C18" s="30" t="s">
        <v>83</v>
      </c>
      <c r="D18" s="10"/>
      <c r="E18" s="27"/>
      <c r="F18" s="31" t="str">
        <f>[1]ORÇAMENTO!F281</f>
        <v>STEPHANIE PRADO DE PAIVA</v>
      </c>
      <c r="G18" s="28"/>
      <c r="H18" s="29"/>
      <c r="I18" s="30"/>
      <c r="J18" s="8"/>
      <c r="K18" s="4"/>
    </row>
    <row r="19" spans="1:11" x14ac:dyDescent="0.25">
      <c r="A19" s="69"/>
      <c r="B19" s="32"/>
      <c r="C19" s="33" t="s">
        <v>85</v>
      </c>
      <c r="D19" s="34"/>
      <c r="E19" s="35"/>
      <c r="F19" s="33" t="s">
        <v>86</v>
      </c>
      <c r="G19" s="32"/>
      <c r="H19" s="36"/>
      <c r="I19" s="30"/>
      <c r="J19" s="8"/>
      <c r="K19" s="4"/>
    </row>
    <row r="20" spans="1:11" x14ac:dyDescent="0.25">
      <c r="A20" s="66"/>
      <c r="B20" s="32"/>
      <c r="C20" s="33" t="s">
        <v>87</v>
      </c>
      <c r="D20" s="34"/>
      <c r="E20" s="35"/>
      <c r="F20" s="37" t="str">
        <f>[1]ORÇAMENTO!F283</f>
        <v>CREA 1018824561/D-GO</v>
      </c>
      <c r="G20" s="32"/>
      <c r="H20" s="36"/>
      <c r="I20" s="30"/>
      <c r="J20" s="8"/>
      <c r="K20" s="4"/>
    </row>
    <row r="21" spans="1:11" x14ac:dyDescent="0.25">
      <c r="A21" s="66"/>
      <c r="B21" s="32"/>
      <c r="C21" s="26"/>
      <c r="D21" s="10"/>
      <c r="E21" s="27"/>
      <c r="F21" s="28"/>
      <c r="G21" s="32"/>
      <c r="H21" s="36"/>
      <c r="I21" s="10"/>
      <c r="J21" s="8"/>
      <c r="K21" s="4"/>
    </row>
    <row r="22" spans="1:11" ht="15.75" thickBot="1" x14ac:dyDescent="0.3">
      <c r="A22" s="70"/>
      <c r="B22" s="71"/>
      <c r="C22" s="71"/>
      <c r="D22" s="72"/>
      <c r="E22" s="71"/>
      <c r="F22" s="71"/>
      <c r="G22" s="71"/>
      <c r="H22" s="73"/>
      <c r="I22" s="15"/>
      <c r="J22" s="13"/>
      <c r="K22" s="4"/>
    </row>
    <row r="23" spans="1:11" x14ac:dyDescent="0.25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</row>
    <row r="24" spans="1:11" x14ac:dyDescent="0.25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</row>
  </sheetData>
  <mergeCells count="5">
    <mergeCell ref="C1:J1"/>
    <mergeCell ref="C2:J2"/>
    <mergeCell ref="A10:J10"/>
    <mergeCell ref="D7:J8"/>
    <mergeCell ref="C7:C8"/>
  </mergeCells>
  <pageMargins left="0.511811024" right="0.511811024" top="0.78740157499999996" bottom="0.78740157499999996" header="0.31496062000000002" footer="0.31496062000000002"/>
  <pageSetup paperSize="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Plan1</vt:lpstr>
      <vt:lpstr>Plan2</vt:lpstr>
      <vt:lpstr>Plan3</vt:lpstr>
      <vt:lpstr>Plan4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2022-05-11T13:10:29Z</cp:lastPrinted>
  <dcterms:created xsi:type="dcterms:W3CDTF">2021-08-26T11:37:04Z</dcterms:created>
  <dcterms:modified xsi:type="dcterms:W3CDTF">2022-05-11T16:41:50Z</dcterms:modified>
</cp:coreProperties>
</file>