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ocuments\Jhéssika\Secretaria de Transportes\2021\olhos d'agua\PEDRA BRANCA\"/>
    </mc:Choice>
  </mc:AlternateContent>
  <bookViews>
    <workbookView xWindow="0" yWindow="0" windowWidth="20490" windowHeight="7755"/>
  </bookViews>
  <sheets>
    <sheet name="DADOS RECAPEMENTO" sheetId="13" r:id="rId1"/>
    <sheet name="PRODUTOS BETUMINOSOS" sheetId="14" r:id="rId2"/>
    <sheet name="MEMÓRIA DE CÁLCULO" sheetId="1" r:id="rId3"/>
    <sheet name="ORÇAMENTO" sheetId="15" r:id="rId4"/>
  </sheets>
  <definedNames>
    <definedName name="_xlnm.Print_Area" localSheetId="0">'DADOS RECAPEMENTO'!$A$1:$F$21</definedName>
    <definedName name="_xlnm.Print_Area" localSheetId="2">'MEMÓRIA DE CÁLCULO'!$A$1:$L$48</definedName>
    <definedName name="_xlnm.Print_Area" localSheetId="3">ORÇAMENTO!$A$1:$I$44</definedName>
    <definedName name="_xlnm.Print_Area" localSheetId="1">'PRODUTOS BETUMINOSOS'!$A$1:$J$40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3" l="1"/>
  <c r="J7" i="13" l="1"/>
  <c r="J6" i="13"/>
  <c r="J5" i="13"/>
  <c r="F25" i="15" l="1"/>
  <c r="F24" i="15"/>
  <c r="I25" i="1"/>
  <c r="I24" i="1"/>
  <c r="H24" i="15" l="1"/>
  <c r="H25" i="15"/>
  <c r="H29" i="15"/>
  <c r="H28" i="15"/>
  <c r="H30" i="15" l="1"/>
  <c r="K24" i="1"/>
  <c r="K25" i="1"/>
  <c r="K29" i="1" l="1"/>
  <c r="K28" i="1"/>
  <c r="K30" i="1" l="1"/>
  <c r="A14" i="13"/>
  <c r="A4" i="13"/>
  <c r="H9" i="13" l="1"/>
  <c r="F10" i="13" l="1"/>
  <c r="I23" i="1" l="1"/>
  <c r="I22" i="1"/>
  <c r="I10" i="1"/>
  <c r="I12" i="1"/>
  <c r="F22" i="15" l="1"/>
  <c r="F23" i="15"/>
  <c r="H23" i="15" s="1"/>
  <c r="F10" i="15"/>
  <c r="K12" i="1"/>
  <c r="F12" i="15"/>
  <c r="H12" i="15" s="1"/>
  <c r="I21" i="14" l="1"/>
  <c r="I20" i="14"/>
  <c r="I7" i="1" l="1"/>
  <c r="F7" i="15" l="1"/>
  <c r="I8" i="1"/>
  <c r="K7" i="1"/>
  <c r="K8" i="1" l="1"/>
  <c r="F8" i="15"/>
  <c r="K22" i="1"/>
  <c r="K23" i="1"/>
  <c r="H22" i="15" l="1"/>
  <c r="H7" i="15"/>
  <c r="H10" i="15" l="1"/>
  <c r="H8" i="15" l="1"/>
  <c r="E16" i="14"/>
  <c r="E34" i="14" s="1"/>
  <c r="E32" i="14" l="1"/>
  <c r="E33" i="14"/>
  <c r="I22" i="14" l="1"/>
  <c r="I28" i="14" s="1"/>
  <c r="F34" i="14" s="1"/>
  <c r="I27" i="14"/>
  <c r="F33" i="14" s="1"/>
  <c r="I26" i="14"/>
  <c r="F32" i="14" s="1"/>
  <c r="I32" i="14" l="1"/>
  <c r="I34" i="14"/>
  <c r="I33" i="14"/>
  <c r="C6" i="13"/>
  <c r="I17" i="1" s="1"/>
  <c r="F17" i="15" l="1"/>
  <c r="I13" i="1"/>
  <c r="K10" i="1"/>
  <c r="K17" i="1"/>
  <c r="H17" i="15"/>
  <c r="J35" i="1"/>
  <c r="G35" i="15"/>
  <c r="J34" i="1"/>
  <c r="G34" i="15"/>
  <c r="J36" i="1"/>
  <c r="G36" i="15"/>
  <c r="K13" i="1" l="1"/>
  <c r="F13" i="15"/>
  <c r="H13" i="15" s="1"/>
  <c r="I14" i="1"/>
  <c r="I11" i="1"/>
  <c r="F34" i="15"/>
  <c r="F35" i="15" s="1"/>
  <c r="H35" i="15" s="1"/>
  <c r="I34" i="1"/>
  <c r="I18" i="1"/>
  <c r="F18" i="15" l="1"/>
  <c r="H18" i="15" s="1"/>
  <c r="K11" i="1"/>
  <c r="F11" i="15"/>
  <c r="H11" i="15" s="1"/>
  <c r="K14" i="1"/>
  <c r="I16" i="1"/>
  <c r="F14" i="15"/>
  <c r="H14" i="15" s="1"/>
  <c r="I15" i="1"/>
  <c r="H34" i="15"/>
  <c r="I19" i="1"/>
  <c r="K18" i="1"/>
  <c r="I35" i="1"/>
  <c r="K34" i="1"/>
  <c r="I9" i="1"/>
  <c r="K35" i="1" l="1"/>
  <c r="F16" i="15"/>
  <c r="H16" i="15" s="1"/>
  <c r="K16" i="1"/>
  <c r="I20" i="1"/>
  <c r="F19" i="15"/>
  <c r="K9" i="1"/>
  <c r="F9" i="15"/>
  <c r="H9" i="15" s="1"/>
  <c r="F15" i="15"/>
  <c r="H15" i="15" s="1"/>
  <c r="K15" i="1"/>
  <c r="I36" i="1"/>
  <c r="K19" i="1"/>
  <c r="I21" i="1"/>
  <c r="K36" i="1" l="1"/>
  <c r="K37" i="1" s="1"/>
  <c r="K20" i="1"/>
  <c r="F20" i="15"/>
  <c r="H20" i="15" s="1"/>
  <c r="H19" i="15"/>
  <c r="F36" i="15"/>
  <c r="H36" i="15" s="1"/>
  <c r="H37" i="15" s="1"/>
  <c r="K21" i="1"/>
  <c r="F21" i="15"/>
  <c r="H21" i="15" s="1"/>
  <c r="K26" i="1" l="1"/>
  <c r="K31" i="1" s="1"/>
  <c r="H26" i="15"/>
  <c r="H31" i="15" s="1"/>
  <c r="D39" i="15" s="1"/>
  <c r="F40" i="1" l="1"/>
  <c r="I40" i="1" l="1"/>
</calcChain>
</file>

<file path=xl/sharedStrings.xml><?xml version="1.0" encoding="utf-8"?>
<sst xmlns="http://schemas.openxmlformats.org/spreadsheetml/2006/main" count="415" uniqueCount="185">
  <si>
    <t>MEMÓRIA DE CÁLCULO</t>
  </si>
  <si>
    <t>2.1</t>
  </si>
  <si>
    <t>FONTE</t>
  </si>
  <si>
    <t>CÓDIGO</t>
  </si>
  <si>
    <t>UNID.</t>
  </si>
  <si>
    <t>MEMÓRIA</t>
  </si>
  <si>
    <t>QUANT.</t>
  </si>
  <si>
    <t>m²</t>
  </si>
  <si>
    <t>m³</t>
  </si>
  <si>
    <t>AGETOP</t>
  </si>
  <si>
    <t>TRANSPORTE DE ENTULHO PAVIMENTO URBANO</t>
  </si>
  <si>
    <t xml:space="preserve"> </t>
  </si>
  <si>
    <t>m³ x Km</t>
  </si>
  <si>
    <t>t x Km</t>
  </si>
  <si>
    <t>m</t>
  </si>
  <si>
    <t>PAVIMENTAÇÃO</t>
  </si>
  <si>
    <t>LIMPEZA PAVIMENTAÇÃO URBANA</t>
  </si>
  <si>
    <t>CARGA DE ENTULHOS</t>
  </si>
  <si>
    <t>R$/UNID.</t>
  </si>
  <si>
    <t>TOTAL (R$)</t>
  </si>
  <si>
    <t>TRANSPORTE DE MATERIAL DE 1º CATEGORIA À CAMINHÃO (PAVIMENTAÇÃO URBANA)</t>
  </si>
  <si>
    <t>ESCAVAÇÃO E CARGA DE MATERIAL DE JAZIDA COM INDENIZAÇÃO (PAVIMENTAÇÃO URBANA)</t>
  </si>
  <si>
    <t>TRANSPORTE DE MATERIAL DE JAZIDA-CASCALHO (PAVIMENTAÇÃO URBANA)</t>
  </si>
  <si>
    <t>IMPRIMAÇÃO (PAVIMENTAÇÃO URBANA)</t>
  </si>
  <si>
    <t>PINTURA DE LIGAÇÃO (PAVIMENTAÇÃO URBANA)</t>
  </si>
  <si>
    <t>CONCRETO BETUMINOSO USINADO À QUENTE-CBUQ (AC/BC) (PAVIMENTAÇÃO URBANA)</t>
  </si>
  <si>
    <t>MEIO FIO COM SARJETA - MFU02</t>
  </si>
  <si>
    <t>ESTABILIZAÇÃO GRANULOMÉTRICA SEM MISTURA (PAVIMENTAÇÃO URBANA)</t>
  </si>
  <si>
    <t>ANP</t>
  </si>
  <si>
    <t>-</t>
  </si>
  <si>
    <t>Kg</t>
  </si>
  <si>
    <t>TOTAL:</t>
  </si>
  <si>
    <t>UNIDADE</t>
  </si>
  <si>
    <t>INSUMOS</t>
  </si>
  <si>
    <t>CIMENTO ASFÁLTICO CAP 50/70</t>
  </si>
  <si>
    <t>EMULSÕES ASFÁLTICA RR2C</t>
  </si>
  <si>
    <t>2.2</t>
  </si>
  <si>
    <t>2.0</t>
  </si>
  <si>
    <t>1.0</t>
  </si>
  <si>
    <t>ITEM</t>
  </si>
  <si>
    <t>CUSTO TOTAL DA OBRA:</t>
  </si>
  <si>
    <t>2.3</t>
  </si>
  <si>
    <t>1.0.1</t>
  </si>
  <si>
    <t>1.0.2</t>
  </si>
  <si>
    <t>1.0.3</t>
  </si>
  <si>
    <t>1.0.4</t>
  </si>
  <si>
    <t>1.0.5</t>
  </si>
  <si>
    <t>1.0.6</t>
  </si>
  <si>
    <t>1.0.7</t>
  </si>
  <si>
    <t>1.0.8</t>
  </si>
  <si>
    <t>1.0.9</t>
  </si>
  <si>
    <t>1.0.10</t>
  </si>
  <si>
    <t>1.0.11</t>
  </si>
  <si>
    <t>1.0.12</t>
  </si>
  <si>
    <t>1.0.13</t>
  </si>
  <si>
    <t>1.0.14</t>
  </si>
  <si>
    <t>1.0.15</t>
  </si>
  <si>
    <t>1.0.16</t>
  </si>
  <si>
    <t>Comprimento Total (m)</t>
  </si>
  <si>
    <t>Largura (m)</t>
  </si>
  <si>
    <t>Folga p/ Limpeza (m)</t>
  </si>
  <si>
    <t>Folga p/ Terraplanagem (m)</t>
  </si>
  <si>
    <t>Área Média dos Raios (m²)</t>
  </si>
  <si>
    <t>Quantidade de Raios (unid.)</t>
  </si>
  <si>
    <t>Espessura de Limpeza (m)</t>
  </si>
  <si>
    <t>DT Limpeza (Km)</t>
  </si>
  <si>
    <t>COMPRIMENTO x (LARGURA + FOLGA P/ LIMPEZA)</t>
  </si>
  <si>
    <t>ÁREA DE LIMPEZA x ESPESSURA DE LIMPEZA</t>
  </si>
  <si>
    <t>ÁREA DE LIMPEZA x ESPESSURA DE LIMPEZA x DT LIMPEZA</t>
  </si>
  <si>
    <t>Espessura de Corte Subleito (m)</t>
  </si>
  <si>
    <t>Área de Esquina (m²)</t>
  </si>
  <si>
    <t>Empolamento de Base (%)</t>
  </si>
  <si>
    <t>Empolamento de Subleito (%)</t>
  </si>
  <si>
    <t xml:space="preserve">COMPRIMENTO x (LARGURA + FOLGA P/ TERRAPLANAGEM) + ÁREA DE ESQUINAS </t>
  </si>
  <si>
    <t>DT Corte Subleito (Km)</t>
  </si>
  <si>
    <t>Espessura da Base (m)</t>
  </si>
  <si>
    <t>DT Cascalho (Km)</t>
  </si>
  <si>
    <t>Espessura do Asfalto (m)</t>
  </si>
  <si>
    <t>Largura da Sarjeta (m)</t>
  </si>
  <si>
    <t>PERFIL:</t>
  </si>
  <si>
    <t xml:space="preserve">COMPRIMENTO x (LARGURA - MEDIDA DA SARJETA) + ÁREA DE ESQUINAS </t>
  </si>
  <si>
    <t>DT CBUQ (Km)</t>
  </si>
  <si>
    <t>DT do Agregado (Km)</t>
  </si>
  <si>
    <t>Porcentagem do Agregado (%)</t>
  </si>
  <si>
    <t>Densidade do CBUQ (T/m³)</t>
  </si>
  <si>
    <t>Densidade do Agregado (T/m³)</t>
  </si>
  <si>
    <t>Qtd. Cruzamentos (unid.)</t>
  </si>
  <si>
    <t>Largura Média Cruzamentos (m)</t>
  </si>
  <si>
    <t>Taxa de Aplicação CM 30 (L/m²)</t>
  </si>
  <si>
    <t>Taxa de Aplicação RR2C (L/m²)</t>
  </si>
  <si>
    <t>COMPRIMENTO x (LARGURA - MEDIDA DA SARJETA) + ÁREAS ESQUINAS x TAXA DE APLICAÇÃO RR2C</t>
  </si>
  <si>
    <t>COMPRIMENTO x (LARGURA - MEDIDA DA SARJETA) + ÁREAS ESQUINAS x ESPESSURA DO ASFALTO x DENSIDADE CBUQ x PORCENTAGEM DE CAP NO CBUQ</t>
  </si>
  <si>
    <t>Porcentagem de CAP no CBUQ (%)</t>
  </si>
  <si>
    <t>T</t>
  </si>
  <si>
    <t>Largura Calçada (m)</t>
  </si>
  <si>
    <t>Não-Abaulado</t>
  </si>
  <si>
    <t>VALOR BASE NA MÉDIA PONDERADA MENSAL DE PRODUTOS BETUMINOSOS (TABELAS ANP)</t>
  </si>
  <si>
    <t>PRODUTO</t>
  </si>
  <si>
    <t>DATA BASE</t>
  </si>
  <si>
    <t>VALOR MÉDIO (R$)</t>
  </si>
  <si>
    <t>CÁLCULO DO FRETE - PORTARIA DNIT N° 1078 11/08/2015</t>
  </si>
  <si>
    <t>DISTÂNCIA DE TRANSPORTE (Km)</t>
  </si>
  <si>
    <t>FRETE (R$)</t>
  </si>
  <si>
    <t>CÁLCULO DO ICMS</t>
  </si>
  <si>
    <t>ALÍQUOTA</t>
  </si>
  <si>
    <t>MEMORIAL DE CÁLCULO</t>
  </si>
  <si>
    <t>VALOR MÉDIO (R$/TONELADA)</t>
  </si>
  <si>
    <t>(Valor médio Produto Betuminoso x 1000) / (1 - Alíquota)</t>
  </si>
  <si>
    <t>CÁLCULO DO BDI DIFERENCIADO</t>
  </si>
  <si>
    <t>ICMS x (1 + Alíquota)</t>
  </si>
  <si>
    <t>VALOR FINAL DOS PRODUTOS BETUMINOSOS</t>
  </si>
  <si>
    <t>VALOR DO FRETE (R$)</t>
  </si>
  <si>
    <t>VALOR DO PRODUTO (R$)</t>
  </si>
  <si>
    <t>FRETE ROD PAVIMENTADA = ( 26,939 + 0,253 X DT ) * ( IPAV )</t>
  </si>
  <si>
    <t>IPAV = ( IND. IPAV MES / IND. IPAV BASE)</t>
  </si>
  <si>
    <t>Indice base IPAV</t>
  </si>
  <si>
    <t>Indice mês IPAV</t>
  </si>
  <si>
    <t>DT ( Km )</t>
  </si>
  <si>
    <t>Valor do Frete</t>
  </si>
  <si>
    <t>TRANSPORTE COMERCIAL DE AGREGADO (PAVIMENTAÇÃO URBANA)</t>
  </si>
  <si>
    <t>TRANSPORTE COMERCIAL DE MASSA ASFÁLTICA (PAVIMENTAÇÃO URBANA)</t>
  </si>
  <si>
    <t>Valor do m²</t>
  </si>
  <si>
    <t>1.0.17</t>
  </si>
  <si>
    <t>MEIO FIO SEM SARJETA - MFU01</t>
  </si>
  <si>
    <t>COMPRIMENTO - (QUANTIDADE DE CRUZAMENTOS x LARGURA MÉDIA DOS CRUZAMENTOS)</t>
  </si>
  <si>
    <t>ORÇAMENTO</t>
  </si>
  <si>
    <t xml:space="preserve">CUSTO TOTAL DA OBRA/ÁREA TOTAL </t>
  </si>
  <si>
    <t>PRODUTO BETUMINOSO</t>
  </si>
  <si>
    <t>Engenheiro Luis Severo Braga Gomides</t>
  </si>
  <si>
    <t>Secretário Municipal de Transportes</t>
  </si>
  <si>
    <t>____________________________________________</t>
  </si>
  <si>
    <t>REGULARIZAÇÃO E COMPACTAÇÃO DO SUB-LEITO (PAVIMENTAÇÃO URBANA)</t>
  </si>
  <si>
    <t>ESCAVAÇÃO E CARGA DE MATERIAL DE 1ºCATEGORIA (PAVIMENTAÇÃO URBANA)</t>
  </si>
  <si>
    <t>(COMPRIMENTO x (LARGURA + FOLGA P/ TERRAPLANAGEM) + ÁREA DE ESQUINAS) x ESPESSURA DA BASE</t>
  </si>
  <si>
    <t>(COMPRIMENTO x (LARGURA + FOLGA P/ TERRAPLANAGEM) + ÁREA DE ESQUINAS) x ESPESSURA DA BASE x DT CASCALHO X EMPOLAMENTO DE BASE</t>
  </si>
  <si>
    <t>(COMPRIMENTO x (LARGURA - MEDIDA DA SARJETA) + ÁREAS ESQUINAS) x ESPESSURA DO ASFALTO</t>
  </si>
  <si>
    <t>(COMPRIMENTO x (LARGURA - MEDIDA DA SARJETA) + ÁREAS ESQUINAS) x ESPESSURA DO ASFALTO x DENSIDADE DO CBUQ x DT CBUQ</t>
  </si>
  <si>
    <t xml:space="preserve">((COMPRIMENTO x (LARGURA - MEDIDA DA SARJETA) + ÁREAS ESQUINAS) x ESPESSURA DO ASFALTO x DENSIDADE DO CBUQ x PORCENTAGEM DO AGREGADO / DENSIDADE DO AGREGADO) x DT DO AGREGADO </t>
  </si>
  <si>
    <t>2 x COMPRIMENTO - (QUANTIDADE DE CRUZAMENTOS x LARGURA MÉDIA DOS CRUZAMENTOS)</t>
  </si>
  <si>
    <t>Corte sub leito  (m³)</t>
  </si>
  <si>
    <t>Aterro p/ Greide de subleito (m³)</t>
  </si>
  <si>
    <t>COMPACTAÇÃO A 100% DO PROCTOR NORMAL</t>
  </si>
  <si>
    <t xml:space="preserve">(VOLUME DE ATERRO ATÉ GREIDE PARA SUB LEITO)   LEVANTAMENTO TOPOGRÁFICO </t>
  </si>
  <si>
    <t>EMULSÃO ASFÁLTICA PARA SERVIÇO DE IMPRIMAÇÃO</t>
  </si>
  <si>
    <t>TIPO DE SERVIÇO: TERRAPLENAGEM, PAVIMENTAÇÃO ASFÁLTICA E EXECUÇÃO DE MEIO-FIO</t>
  </si>
  <si>
    <t>REFERÊNCIA: TABELA DE TERRAPLENAGEM, PAVIMENTAÇÃO E OBRAS DE ARTE ESPECIAIS - MARÇO 2018 - COM DESONERAÇÃO (T135) E TABELA ANP PRODUTO/REGIÃO ABRIL 2021</t>
  </si>
  <si>
    <t xml:space="preserve">                 PREFEITURA MUNICIPAL DE CATALÃO SECRETARIA MUNICIPAL DE TRANSPORTE ADMINISTRAÇÃO: 2021/2024</t>
  </si>
  <si>
    <t>DADOS PARA RECAPEAMENTO DE PEDRA BRANCA</t>
  </si>
  <si>
    <t>LOCAL: PEDRA BRANCA</t>
  </si>
  <si>
    <t>VOLUME DIMENSIONADO COM BASE NO LEVANTAMENTO TOPOGRÁFICO</t>
  </si>
  <si>
    <t>VOLUME DIMENSIONADO COM BASE NO LEVANTAMENTO TOPOGRÁFICO x DT CORTE SUBLEITO  x EMPOLAMENTO DE SUBLEITO</t>
  </si>
  <si>
    <t>COMPRIMENTO x (LARGURA - MEDIDA DA SARJETA) + ÁREAS ESQUINAS x TAXA DE APLICAÇÃO EMULSÃO ASFÁLTICA PARA SERVIÇO DE IMPRIMAÇÃO</t>
  </si>
  <si>
    <t>SOMATÓRIA:</t>
  </si>
  <si>
    <t>GALERIA DE ÁGUAS PLUVIAIS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</si>
  <si>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</si>
  <si>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</si>
  <si>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</si>
  <si>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</si>
  <si>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</si>
  <si>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</si>
  <si>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</si>
  <si>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</si>
  <si>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</si>
  <si>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</si>
  <si>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</si>
  <si>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</si>
  <si>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</si>
  <si>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</si>
  <si>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</si>
  <si>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</si>
  <si>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</si>
  <si>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DESCIDA D'ÁGUA DE ATERROS TIPO RÁPIDO - DAR 02 (AC/BC)</t>
  </si>
  <si>
    <t>M</t>
  </si>
  <si>
    <t>CONFORME PROJETO</t>
  </si>
  <si>
    <t>DISSIPADOR DE ENERGIA - DED 01 (AC/BC)</t>
  </si>
  <si>
    <t>1.0.22</t>
  </si>
  <si>
    <t>REMOÇÃO DE CERCA</t>
  </si>
  <si>
    <t>1.0.23</t>
  </si>
  <si>
    <t>CERCA DE VEDAÇÃO DE FAIXA DE DOMÍNIO EM MADEIRA</t>
  </si>
  <si>
    <t>PEDRA BRANCA</t>
  </si>
  <si>
    <t>SOMATÓRIO:</t>
  </si>
  <si>
    <t>1.0.18</t>
  </si>
  <si>
    <t>1.0.19</t>
  </si>
  <si>
    <t>Interferência com cerca (m)</t>
  </si>
  <si>
    <t>Catalão, 16 de julho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</si>
</sst>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\ #,##0.00;\-&quot;R$&quot;\ #,##0.00"/>
    <numFmt numFmtId="164" formatCode="&quot;R$&quot;#,##0.00;\-&quot;R$&quot;#,##0.00"/>
    <numFmt numFmtId="165" formatCode="0.000"/>
    <numFmt numFmtId="166" formatCode="&quot;R$&quot;\ #,##0.0000"/>
    <numFmt numFmtId="167" formatCode="&quot;R$&quot;\ #,##0.00"/>
    <numFmt numFmtId="168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9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NumberFormat="1" applyFont="1" applyBorder="1" applyAlignment="1">
      <alignment vertical="center" wrapText="1"/>
    </xf>
    <xf numFmtId="0" fontId="0" fillId="4" borderId="0" xfId="0" applyFill="1" applyBorder="1"/>
    <xf numFmtId="0" fontId="2" fillId="0" borderId="4" xfId="0" applyFont="1" applyBorder="1"/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2" fillId="4" borderId="0" xfId="0" applyFont="1" applyFill="1" applyBorder="1"/>
    <xf numFmtId="0" fontId="3" fillId="4" borderId="6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6" xfId="0" applyFont="1" applyFill="1" applyBorder="1"/>
    <xf numFmtId="2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7" fontId="2" fillId="4" borderId="1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7" fontId="3" fillId="4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Alignmen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" fontId="0" fillId="4" borderId="1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168" fontId="0" fillId="0" borderId="8" xfId="0" applyNumberForma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7" fontId="9" fillId="4" borderId="12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4" borderId="1" xfId="0" applyNumberFormat="1" applyFont="1" applyFill="1" applyBorder="1" applyAlignment="1">
      <alignment horizontal="center"/>
    </xf>
    <xf numFmtId="4" fontId="0" fillId="0" borderId="0" xfId="0" applyNumberFormat="1"/>
    <xf numFmtId="2" fontId="0" fillId="0" borderId="8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vertical="center" wrapText="1"/>
    </xf>
    <xf numFmtId="4" fontId="2" fillId="4" borderId="0" xfId="0" applyNumberFormat="1" applyFont="1" applyFill="1" applyBorder="1"/>
    <xf numFmtId="4" fontId="0" fillId="0" borderId="0" xfId="0" applyNumberFormat="1" applyBorder="1"/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167" fontId="3" fillId="4" borderId="1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6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8" fontId="0" fillId="0" borderId="0" xfId="0" applyNumberFormat="1"/>
    <xf numFmtId="0" fontId="6" fillId="4" borderId="0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167" fontId="0" fillId="0" borderId="8" xfId="0" applyNumberFormat="1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7" fontId="2" fillId="4" borderId="8" xfId="0" applyNumberFormat="1" applyFont="1" applyFill="1" applyBorder="1" applyAlignment="1">
      <alignment horizontal="right" vertical="center" wrapText="1"/>
    </xf>
    <xf numFmtId="167" fontId="2" fillId="4" borderId="9" xfId="0" applyNumberFormat="1" applyFont="1" applyFill="1" applyBorder="1" applyAlignment="1">
      <alignment horizontal="right" vertical="center" wrapText="1"/>
    </xf>
    <xf numFmtId="167" fontId="2" fillId="4" borderId="1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3" fillId="4" borderId="9" xfId="0" applyNumberFormat="1" applyFont="1" applyFill="1" applyBorder="1" applyAlignment="1">
      <alignment horizontal="right" vertical="center" wrapText="1"/>
    </xf>
    <xf numFmtId="0" fontId="3" fillId="4" borderId="10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145790</xdr:colOff>
      <xdr:row>0</xdr:row>
      <xdr:rowOff>48597</xdr:rowOff>
    </xdr:from>
    <xdr:ext cx="1873249" cy="514350"/>
    <xdr:pic>
      <xdr:nvPicPr>
        <xdr:cNvPr id="3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515127" y="48597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57150</xdr:rowOff>
    </xdr:from>
    <xdr:ext cx="1873249" cy="514350"/>
    <xdr:pic>
      <xdr:nvPicPr>
        <xdr:cNvPr id="2" name="Imagem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85" b="8572"/>
        <a:stretch/>
      </xdr:blipFill>
      <xdr:spPr bwMode="auto">
        <a:xfrm>
          <a:off x="47625" y="57150"/>
          <a:ext cx="187324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tabSelected="1" workbookViewId="0">
      <selection activeCell="L8" sqref="L8"/>
    </sheetView>
  </sheetViews>
  <sheetFormatPr defaultRowHeight="15" x14ac:dyDescent="0.25"/>
  <cols>
    <col min="1" max="1" width="17" customWidth="1"/>
    <col min="2" max="2" width="18.5703125" customWidth="1"/>
    <col min="3" max="3" width="20.7109375" customWidth="1"/>
    <col min="4" max="4" width="22.5703125" customWidth="1"/>
    <col min="5" max="5" width="24.140625" customWidth="1"/>
    <col min="6" max="6" width="22.140625" customWidth="1"/>
  </cols>
  <sheetData>
    <row r="1" spans="1:11" ht="17.25" customHeight="1" x14ac:dyDescent="0.25">
      <c r="A1" s="122" t="s">
        <v>147</v>
      </c>
      <c r="B1" s="122"/>
      <c r="C1" s="122"/>
      <c r="D1" s="9"/>
      <c r="E1" s="9"/>
      <c r="F1" s="9"/>
    </row>
    <row r="2" spans="1:11" ht="17.25" x14ac:dyDescent="0.25">
      <c r="A2" s="94" t="s">
        <v>79</v>
      </c>
      <c r="B2" s="94" t="s">
        <v>95</v>
      </c>
      <c r="C2" s="7"/>
      <c r="D2" s="8"/>
      <c r="E2" s="8"/>
      <c r="F2" s="8"/>
    </row>
    <row r="3" spans="1:11" ht="36" customHeight="1" x14ac:dyDescent="0.25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63</v>
      </c>
      <c r="F3" s="61" t="s">
        <v>62</v>
      </c>
    </row>
    <row r="4" spans="1:11" x14ac:dyDescent="0.25">
      <c r="A4" s="70">
        <f>416.888+214.419+187.123+145.661+164.742+210.05</f>
        <v>1338.883</v>
      </c>
      <c r="B4" s="55">
        <v>7</v>
      </c>
      <c r="C4" s="55">
        <v>2</v>
      </c>
      <c r="D4" s="55">
        <v>1</v>
      </c>
      <c r="E4" s="55">
        <v>33</v>
      </c>
      <c r="F4" s="62">
        <v>5</v>
      </c>
    </row>
    <row r="5" spans="1:11" ht="30" x14ac:dyDescent="0.25">
      <c r="A5" s="55" t="s">
        <v>64</v>
      </c>
      <c r="B5" s="55" t="s">
        <v>65</v>
      </c>
      <c r="C5" s="55" t="s">
        <v>70</v>
      </c>
      <c r="D5" s="55" t="s">
        <v>69</v>
      </c>
      <c r="E5" s="55" t="s">
        <v>72</v>
      </c>
      <c r="F5" s="62" t="s">
        <v>71</v>
      </c>
      <c r="J5" s="118">
        <f>(A4+A14)*2</f>
        <v>6320.5860000000002</v>
      </c>
      <c r="K5" s="118">
        <f>A4+A14</f>
        <v>3160.2930000000001</v>
      </c>
    </row>
    <row r="6" spans="1:11" x14ac:dyDescent="0.25">
      <c r="A6" s="55">
        <v>0.1</v>
      </c>
      <c r="B6" s="82">
        <v>15.7</v>
      </c>
      <c r="C6" s="58">
        <f>E4*F4</f>
        <v>165</v>
      </c>
      <c r="D6" s="58">
        <v>0.18</v>
      </c>
      <c r="E6" s="58">
        <v>1.25</v>
      </c>
      <c r="F6" s="62">
        <v>1.25</v>
      </c>
      <c r="J6" s="81">
        <f>E12+E14</f>
        <v>4730.6059999999998</v>
      </c>
    </row>
    <row r="7" spans="1:11" ht="30" customHeight="1" x14ac:dyDescent="0.25">
      <c r="A7" s="55" t="s">
        <v>75</v>
      </c>
      <c r="B7" s="55" t="s">
        <v>74</v>
      </c>
      <c r="C7" s="55" t="s">
        <v>76</v>
      </c>
      <c r="D7" s="55" t="s">
        <v>77</v>
      </c>
      <c r="E7" s="90" t="s">
        <v>78</v>
      </c>
      <c r="F7" s="62" t="s">
        <v>86</v>
      </c>
      <c r="J7" s="118">
        <f>J5-J6</f>
        <v>1589.9800000000005</v>
      </c>
    </row>
    <row r="8" spans="1:11" x14ac:dyDescent="0.25">
      <c r="A8" s="55">
        <v>0.15</v>
      </c>
      <c r="B8" s="82">
        <v>15.7</v>
      </c>
      <c r="C8" s="82">
        <v>15.7</v>
      </c>
      <c r="D8" s="55">
        <v>0.03</v>
      </c>
      <c r="E8" s="55">
        <v>0.3</v>
      </c>
      <c r="F8" s="62">
        <v>9</v>
      </c>
    </row>
    <row r="9" spans="1:11" ht="30" x14ac:dyDescent="0.25">
      <c r="A9" s="57" t="s">
        <v>84</v>
      </c>
      <c r="B9" s="57" t="s">
        <v>81</v>
      </c>
      <c r="C9" s="60" t="s">
        <v>82</v>
      </c>
      <c r="D9" s="57" t="s">
        <v>83</v>
      </c>
      <c r="E9" s="61" t="s">
        <v>85</v>
      </c>
      <c r="F9" s="85" t="s">
        <v>87</v>
      </c>
      <c r="H9">
        <f>A4*B4+A14*B14</f>
        <v>20300.641000000003</v>
      </c>
    </row>
    <row r="10" spans="1:11" x14ac:dyDescent="0.25">
      <c r="A10" s="58">
        <v>2.4</v>
      </c>
      <c r="B10" s="83">
        <v>67.5</v>
      </c>
      <c r="C10" s="84">
        <v>28.4</v>
      </c>
      <c r="D10" s="59">
        <v>0.94799999999999995</v>
      </c>
      <c r="E10" s="62">
        <v>1.4</v>
      </c>
      <c r="F10" s="86">
        <f>(7+6)/2</f>
        <v>6.5</v>
      </c>
    </row>
    <row r="11" spans="1:11" ht="30" x14ac:dyDescent="0.25">
      <c r="A11" s="56" t="s">
        <v>94</v>
      </c>
      <c r="B11" s="57" t="s">
        <v>88</v>
      </c>
      <c r="C11" s="57" t="s">
        <v>89</v>
      </c>
      <c r="D11" s="57" t="s">
        <v>92</v>
      </c>
      <c r="E11" s="68" t="s">
        <v>26</v>
      </c>
      <c r="F11" s="116" t="s">
        <v>183</v>
      </c>
      <c r="G11" s="1"/>
    </row>
    <row r="12" spans="1:11" x14ac:dyDescent="0.25">
      <c r="A12" s="55">
        <v>0</v>
      </c>
      <c r="B12" s="58">
        <v>1</v>
      </c>
      <c r="C12" s="58">
        <v>0.5</v>
      </c>
      <c r="D12" s="59">
        <v>5.1999999999999998E-2</v>
      </c>
      <c r="E12" s="91">
        <v>2365.3029999999999</v>
      </c>
      <c r="F12" s="117">
        <v>823.74300000000005</v>
      </c>
      <c r="G12" s="1"/>
    </row>
    <row r="13" spans="1:11" ht="30" x14ac:dyDescent="0.25">
      <c r="A13" s="56" t="s">
        <v>58</v>
      </c>
      <c r="B13" s="57" t="s">
        <v>59</v>
      </c>
      <c r="C13" s="60" t="s">
        <v>139</v>
      </c>
      <c r="D13" s="57" t="s">
        <v>140</v>
      </c>
      <c r="E13" s="104" t="s">
        <v>123</v>
      </c>
      <c r="F13" s="1"/>
      <c r="G13" s="1"/>
    </row>
    <row r="14" spans="1:11" x14ac:dyDescent="0.25">
      <c r="A14" s="93">
        <f>95.697+111.476+580.571+580.571+82.272+143.171+58.891+168.761</f>
        <v>1821.41</v>
      </c>
      <c r="B14" s="113">
        <v>6</v>
      </c>
      <c r="C14" s="92">
        <v>4823.21</v>
      </c>
      <c r="D14" s="60">
        <v>849.68</v>
      </c>
      <c r="E14" s="91">
        <v>2365.3029999999999</v>
      </c>
    </row>
    <row r="15" spans="1:11" x14ac:dyDescent="0.25">
      <c r="C15" s="69"/>
      <c r="D15" s="69"/>
    </row>
    <row r="16" spans="1:11" ht="15.75" x14ac:dyDescent="0.25">
      <c r="A16" s="119" t="s">
        <v>184</v>
      </c>
      <c r="B16" s="119"/>
      <c r="C16" s="119"/>
      <c r="D16" s="119"/>
      <c r="E16" s="119"/>
      <c r="F16" s="119"/>
    </row>
    <row r="17" spans="1:6" x14ac:dyDescent="0.25">
      <c r="A17" s="1"/>
      <c r="B17" s="1"/>
    </row>
    <row r="18" spans="1:6" ht="15.75" x14ac:dyDescent="0.25">
      <c r="A18" s="120" t="s">
        <v>130</v>
      </c>
      <c r="B18" s="120"/>
      <c r="C18" s="120"/>
      <c r="D18" s="120"/>
      <c r="E18" s="120"/>
      <c r="F18" s="120"/>
    </row>
    <row r="19" spans="1:6" ht="15.75" x14ac:dyDescent="0.25">
      <c r="A19" s="121" t="s">
        <v>128</v>
      </c>
      <c r="B19" s="121"/>
      <c r="C19" s="121"/>
      <c r="D19" s="121"/>
      <c r="E19" s="121"/>
      <c r="F19" s="121"/>
    </row>
    <row r="20" spans="1:6" ht="15.75" x14ac:dyDescent="0.25">
      <c r="A20" s="121" t="s">
        <v>129</v>
      </c>
      <c r="B20" s="121"/>
      <c r="C20" s="121"/>
      <c r="D20" s="121"/>
      <c r="E20" s="121"/>
      <c r="F20" s="121"/>
    </row>
  </sheetData>
  <mergeCells count="5">
    <mergeCell ref="A16:F16"/>
    <mergeCell ref="A18:F18"/>
    <mergeCell ref="A19:F19"/>
    <mergeCell ref="A20:F20"/>
    <mergeCell ref="A1:C1"/>
  </mergeCells>
  <dataValidations count="2">
    <dataValidation type="list" allowBlank="1" showInputMessage="1" showErrorMessage="1" promptTitle="SELECIONE O TIPO DE PERFIL " prompt="SELECIONE O TIPO DE PERFIL " sqref="B2">
      <formula1>"Abaulado,Não-Abaulado"</formula1>
    </dataValidation>
    <dataValidation type="list" allowBlank="1" showInputMessage="1" showErrorMessage="1" promptTitle="SELECIONE O TIPO DE PERFIL " prompt="SELECIONE O TIPO DE PERFIL " sqref="C2">
      <formula1>$G$2:$G$3</formula1>
    </dataValidation>
  </dataValidations>
  <pageMargins left="0.51181102362204722" right="0.51181102362204722" top="0.78740157480314965" bottom="0.78740157480314965" header="0.31496062992125984" footer="0.31496062992125984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8" zoomScale="86" zoomScaleNormal="86" workbookViewId="0">
      <selection activeCell="E15" sqref="E15:G15"/>
    </sheetView>
  </sheetViews>
  <sheetFormatPr defaultRowHeight="15" x14ac:dyDescent="0.25"/>
  <cols>
    <col min="1" max="1" width="5.85546875" customWidth="1"/>
    <col min="4" max="4" width="12.140625" customWidth="1"/>
    <col min="5" max="5" width="10.85546875" customWidth="1"/>
  </cols>
  <sheetData>
    <row r="1" spans="1:10" ht="21" x14ac:dyDescent="0.35">
      <c r="A1" s="141" t="s">
        <v>127</v>
      </c>
      <c r="B1" s="141"/>
      <c r="C1" s="141"/>
      <c r="D1" s="141"/>
      <c r="E1" s="141"/>
      <c r="F1" s="141"/>
      <c r="G1" s="141"/>
      <c r="H1" s="141"/>
      <c r="I1" s="141"/>
    </row>
    <row r="3" spans="1:10" ht="15" customHeight="1" x14ac:dyDescent="0.25">
      <c r="A3" s="125" t="s">
        <v>96</v>
      </c>
      <c r="B3" s="125"/>
      <c r="C3" s="125"/>
      <c r="D3" s="125"/>
      <c r="E3" s="125"/>
      <c r="F3" s="125"/>
      <c r="G3" s="125"/>
      <c r="H3" s="125"/>
      <c r="I3" s="125"/>
      <c r="J3" s="35"/>
    </row>
    <row r="4" spans="1:10" ht="30" customHeight="1" x14ac:dyDescent="0.25">
      <c r="A4" s="32" t="s">
        <v>39</v>
      </c>
      <c r="B4" s="124" t="s">
        <v>97</v>
      </c>
      <c r="C4" s="124"/>
      <c r="D4" s="124"/>
      <c r="E4" s="124" t="s">
        <v>98</v>
      </c>
      <c r="F4" s="124"/>
      <c r="G4" s="32" t="s">
        <v>32</v>
      </c>
      <c r="H4" s="124" t="s">
        <v>99</v>
      </c>
      <c r="I4" s="124"/>
      <c r="J4" s="35"/>
    </row>
    <row r="5" spans="1:10" ht="30" customHeight="1" x14ac:dyDescent="0.25">
      <c r="A5" s="29">
        <v>1</v>
      </c>
      <c r="B5" s="126" t="s">
        <v>143</v>
      </c>
      <c r="C5" s="126"/>
      <c r="D5" s="126"/>
      <c r="E5" s="127">
        <v>44317</v>
      </c>
      <c r="F5" s="128"/>
      <c r="G5" s="31" t="s">
        <v>30</v>
      </c>
      <c r="H5" s="129">
        <v>2.457967603936039</v>
      </c>
      <c r="I5" s="130"/>
      <c r="J5" s="35"/>
    </row>
    <row r="6" spans="1:10" ht="15" customHeight="1" x14ac:dyDescent="0.25">
      <c r="A6" s="29">
        <v>2</v>
      </c>
      <c r="B6" s="126" t="s">
        <v>35</v>
      </c>
      <c r="C6" s="126"/>
      <c r="D6" s="126"/>
      <c r="E6" s="127">
        <v>44317</v>
      </c>
      <c r="F6" s="128"/>
      <c r="G6" s="31" t="s">
        <v>30</v>
      </c>
      <c r="H6" s="129">
        <v>2.55678904744657</v>
      </c>
      <c r="I6" s="130"/>
      <c r="J6" s="35"/>
    </row>
    <row r="7" spans="1:10" ht="15" customHeight="1" x14ac:dyDescent="0.25">
      <c r="A7" s="29">
        <v>3</v>
      </c>
      <c r="B7" s="126" t="s">
        <v>34</v>
      </c>
      <c r="C7" s="126"/>
      <c r="D7" s="126"/>
      <c r="E7" s="127">
        <v>44317</v>
      </c>
      <c r="F7" s="128"/>
      <c r="G7" s="31" t="s">
        <v>30</v>
      </c>
      <c r="H7" s="129">
        <v>3.66991094215367</v>
      </c>
      <c r="I7" s="130"/>
      <c r="J7" s="35"/>
    </row>
    <row r="8" spans="1:10" x14ac:dyDescent="0.25">
      <c r="A8" s="22"/>
      <c r="B8" s="35"/>
      <c r="C8" s="35"/>
      <c r="D8" s="35"/>
      <c r="E8" s="35"/>
      <c r="F8" s="35"/>
      <c r="G8" s="35"/>
      <c r="H8" s="35"/>
      <c r="I8" s="35"/>
      <c r="J8" s="35"/>
    </row>
    <row r="9" spans="1:10" ht="15" customHeight="1" x14ac:dyDescent="0.25">
      <c r="A9" s="123" t="s">
        <v>100</v>
      </c>
      <c r="B9" s="123"/>
      <c r="C9" s="123"/>
      <c r="D9" s="123"/>
      <c r="E9" s="123"/>
      <c r="F9" s="123"/>
      <c r="G9" s="123"/>
      <c r="H9" s="35"/>
      <c r="I9" s="35"/>
      <c r="J9" s="35"/>
    </row>
    <row r="10" spans="1:10" ht="15" customHeight="1" x14ac:dyDescent="0.25">
      <c r="A10" s="123" t="s">
        <v>113</v>
      </c>
      <c r="B10" s="123"/>
      <c r="C10" s="123"/>
      <c r="D10" s="123"/>
      <c r="E10" s="123"/>
      <c r="F10" s="123"/>
      <c r="G10" s="123"/>
      <c r="H10" s="35"/>
      <c r="I10" s="35"/>
      <c r="J10" s="35"/>
    </row>
    <row r="11" spans="1:10" x14ac:dyDescent="0.25">
      <c r="A11" s="123" t="s">
        <v>114</v>
      </c>
      <c r="B11" s="123"/>
      <c r="C11" s="123"/>
      <c r="D11" s="123"/>
      <c r="E11" s="123"/>
      <c r="F11" s="123"/>
      <c r="G11" s="123"/>
      <c r="H11" s="35"/>
      <c r="I11" s="35"/>
      <c r="J11" s="35"/>
    </row>
    <row r="12" spans="1:10" x14ac:dyDescent="0.25">
      <c r="A12" s="124" t="s">
        <v>101</v>
      </c>
      <c r="B12" s="124"/>
      <c r="C12" s="124"/>
      <c r="D12" s="124"/>
      <c r="E12" s="124" t="s">
        <v>102</v>
      </c>
      <c r="F12" s="124"/>
      <c r="G12" s="124"/>
      <c r="H12" s="35"/>
      <c r="I12" s="35"/>
      <c r="J12" s="35"/>
    </row>
    <row r="13" spans="1:10" x14ac:dyDescent="0.25">
      <c r="A13" s="34">
        <v>1</v>
      </c>
      <c r="B13" s="132" t="s">
        <v>115</v>
      </c>
      <c r="C13" s="132"/>
      <c r="D13" s="24"/>
      <c r="E13" s="131">
        <v>270.23700000000002</v>
      </c>
      <c r="F13" s="131"/>
      <c r="G13" s="131"/>
      <c r="H13" s="35"/>
      <c r="I13" s="35"/>
      <c r="J13" s="35"/>
    </row>
    <row r="14" spans="1:10" x14ac:dyDescent="0.25">
      <c r="A14" s="34">
        <v>2</v>
      </c>
      <c r="B14" s="132" t="s">
        <v>116</v>
      </c>
      <c r="C14" s="132"/>
      <c r="D14" s="54">
        <v>44348</v>
      </c>
      <c r="E14" s="133">
        <v>413.42899999999997</v>
      </c>
      <c r="F14" s="133"/>
      <c r="G14" s="133"/>
      <c r="H14" s="35"/>
      <c r="I14" s="35"/>
      <c r="J14" s="35"/>
    </row>
    <row r="15" spans="1:10" x14ac:dyDescent="0.25">
      <c r="A15" s="34">
        <v>3</v>
      </c>
      <c r="B15" s="132" t="s">
        <v>117</v>
      </c>
      <c r="C15" s="132"/>
      <c r="D15" s="88">
        <v>286</v>
      </c>
      <c r="E15" s="134"/>
      <c r="F15" s="134"/>
      <c r="G15" s="134"/>
      <c r="H15" s="35"/>
      <c r="I15" s="35"/>
      <c r="J15" s="35"/>
    </row>
    <row r="16" spans="1:10" x14ac:dyDescent="0.25">
      <c r="A16" s="135" t="s">
        <v>118</v>
      </c>
      <c r="B16" s="135"/>
      <c r="C16" s="135"/>
      <c r="D16" s="135"/>
      <c r="E16" s="136">
        <f>((26.939+(0.253*D15))*(E14/E13))</f>
        <v>151.91206020271093</v>
      </c>
      <c r="F16" s="136"/>
      <c r="G16" s="136"/>
      <c r="H16" s="35"/>
      <c r="I16" s="35"/>
      <c r="J16" s="35"/>
    </row>
    <row r="17" spans="1:10" x14ac:dyDescent="0.25">
      <c r="A17" s="25"/>
      <c r="B17" s="26"/>
      <c r="C17" s="26"/>
      <c r="D17" s="26"/>
      <c r="E17" s="27"/>
      <c r="F17" s="27"/>
      <c r="G17" s="27"/>
      <c r="H17" s="35"/>
      <c r="I17" s="35"/>
      <c r="J17" s="35"/>
    </row>
    <row r="18" spans="1:10" ht="15" customHeight="1" x14ac:dyDescent="0.25">
      <c r="A18" s="138" t="s">
        <v>103</v>
      </c>
      <c r="B18" s="139"/>
      <c r="C18" s="139"/>
      <c r="D18" s="139"/>
      <c r="E18" s="139"/>
      <c r="F18" s="139"/>
      <c r="G18" s="139"/>
      <c r="H18" s="139"/>
      <c r="I18" s="139"/>
      <c r="J18" s="140"/>
    </row>
    <row r="19" spans="1:10" ht="30" customHeight="1" x14ac:dyDescent="0.25">
      <c r="A19" s="32" t="s">
        <v>39</v>
      </c>
      <c r="B19" s="124" t="s">
        <v>97</v>
      </c>
      <c r="C19" s="124"/>
      <c r="D19" s="124"/>
      <c r="E19" s="32" t="s">
        <v>104</v>
      </c>
      <c r="F19" s="124" t="s">
        <v>105</v>
      </c>
      <c r="G19" s="124"/>
      <c r="H19" s="124"/>
      <c r="I19" s="124" t="s">
        <v>106</v>
      </c>
      <c r="J19" s="124"/>
    </row>
    <row r="20" spans="1:10" ht="30" customHeight="1" x14ac:dyDescent="0.25">
      <c r="A20" s="31">
        <v>1</v>
      </c>
      <c r="B20" s="126" t="s">
        <v>143</v>
      </c>
      <c r="C20" s="126"/>
      <c r="D20" s="126"/>
      <c r="E20" s="23">
        <v>0.17</v>
      </c>
      <c r="F20" s="126" t="s">
        <v>107</v>
      </c>
      <c r="G20" s="126"/>
      <c r="H20" s="126"/>
      <c r="I20" s="137">
        <f>(H5*1000)/(1-E20)</f>
        <v>2961.4067517301673</v>
      </c>
      <c r="J20" s="137"/>
    </row>
    <row r="21" spans="1:10" ht="15" customHeight="1" x14ac:dyDescent="0.25">
      <c r="A21" s="31">
        <v>2</v>
      </c>
      <c r="B21" s="126" t="s">
        <v>35</v>
      </c>
      <c r="C21" s="126"/>
      <c r="D21" s="126"/>
      <c r="E21" s="23">
        <v>0.17</v>
      </c>
      <c r="F21" s="126" t="s">
        <v>107</v>
      </c>
      <c r="G21" s="126"/>
      <c r="H21" s="126"/>
      <c r="I21" s="137">
        <f>(H6*1000)/(1-E21)</f>
        <v>3080.4687318633373</v>
      </c>
      <c r="J21" s="137"/>
    </row>
    <row r="22" spans="1:10" ht="15" customHeight="1" x14ac:dyDescent="0.25">
      <c r="A22" s="31">
        <v>3</v>
      </c>
      <c r="B22" s="126" t="s">
        <v>34</v>
      </c>
      <c r="C22" s="126"/>
      <c r="D22" s="126"/>
      <c r="E22" s="23">
        <v>0.17</v>
      </c>
      <c r="F22" s="126" t="s">
        <v>107</v>
      </c>
      <c r="G22" s="126"/>
      <c r="H22" s="126"/>
      <c r="I22" s="137">
        <f>(H7*1000)/(1-E22)</f>
        <v>4421.5794483779155</v>
      </c>
      <c r="J22" s="137"/>
    </row>
    <row r="23" spans="1:10" x14ac:dyDescent="0.25">
      <c r="A23" s="33"/>
      <c r="B23" s="35"/>
      <c r="C23" s="35"/>
      <c r="D23" s="35"/>
      <c r="E23" s="35"/>
      <c r="F23" s="35"/>
      <c r="G23" s="35"/>
      <c r="H23" s="35"/>
      <c r="I23" s="35"/>
      <c r="J23" s="35"/>
    </row>
    <row r="24" spans="1:10" ht="15" customHeight="1" x14ac:dyDescent="0.25">
      <c r="A24" s="138" t="s">
        <v>108</v>
      </c>
      <c r="B24" s="139"/>
      <c r="C24" s="139"/>
      <c r="D24" s="139"/>
      <c r="E24" s="139"/>
      <c r="F24" s="139"/>
      <c r="G24" s="139"/>
      <c r="H24" s="139"/>
      <c r="I24" s="139"/>
      <c r="J24" s="140"/>
    </row>
    <row r="25" spans="1:10" ht="30" customHeight="1" x14ac:dyDescent="0.25">
      <c r="A25" s="32" t="s">
        <v>39</v>
      </c>
      <c r="B25" s="124" t="s">
        <v>97</v>
      </c>
      <c r="C25" s="124"/>
      <c r="D25" s="124"/>
      <c r="E25" s="32" t="s">
        <v>104</v>
      </c>
      <c r="F25" s="124" t="s">
        <v>105</v>
      </c>
      <c r="G25" s="124"/>
      <c r="H25" s="124"/>
      <c r="I25" s="124" t="s">
        <v>106</v>
      </c>
      <c r="J25" s="124"/>
    </row>
    <row r="26" spans="1:10" ht="27.75" customHeight="1" x14ac:dyDescent="0.25">
      <c r="A26" s="31">
        <v>1</v>
      </c>
      <c r="B26" s="126" t="s">
        <v>143</v>
      </c>
      <c r="C26" s="126"/>
      <c r="D26" s="126"/>
      <c r="E26" s="23">
        <v>0.17680000000000001</v>
      </c>
      <c r="F26" s="126" t="s">
        <v>109</v>
      </c>
      <c r="G26" s="126"/>
      <c r="H26" s="126"/>
      <c r="I26" s="137">
        <f>I20*(1+E26)</f>
        <v>3484.9834654360611</v>
      </c>
      <c r="J26" s="137"/>
    </row>
    <row r="27" spans="1:10" ht="15" customHeight="1" x14ac:dyDescent="0.25">
      <c r="A27" s="31">
        <v>2</v>
      </c>
      <c r="B27" s="126" t="s">
        <v>35</v>
      </c>
      <c r="C27" s="126"/>
      <c r="D27" s="126"/>
      <c r="E27" s="23">
        <v>0.17680000000000001</v>
      </c>
      <c r="F27" s="126" t="s">
        <v>109</v>
      </c>
      <c r="G27" s="126"/>
      <c r="H27" s="126"/>
      <c r="I27" s="137">
        <f>I21*(1+E27)</f>
        <v>3625.0956036567754</v>
      </c>
      <c r="J27" s="137"/>
    </row>
    <row r="28" spans="1:10" ht="15" customHeight="1" x14ac:dyDescent="0.25">
      <c r="A28" s="31">
        <v>3</v>
      </c>
      <c r="B28" s="126" t="s">
        <v>34</v>
      </c>
      <c r="C28" s="126"/>
      <c r="D28" s="126"/>
      <c r="E28" s="23">
        <v>0.17680000000000001</v>
      </c>
      <c r="F28" s="126" t="s">
        <v>109</v>
      </c>
      <c r="G28" s="126"/>
      <c r="H28" s="126"/>
      <c r="I28" s="137">
        <f>I22*(1+E28)</f>
        <v>5203.3146948511312</v>
      </c>
      <c r="J28" s="137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5" customHeight="1" x14ac:dyDescent="0.25">
      <c r="A30" s="138" t="s">
        <v>110</v>
      </c>
      <c r="B30" s="139"/>
      <c r="C30" s="139"/>
      <c r="D30" s="139"/>
      <c r="E30" s="139"/>
      <c r="F30" s="139"/>
      <c r="G30" s="139"/>
      <c r="H30" s="139"/>
      <c r="I30" s="139"/>
      <c r="J30" s="140"/>
    </row>
    <row r="31" spans="1:10" ht="30" x14ac:dyDescent="0.25">
      <c r="A31" s="32" t="s">
        <v>39</v>
      </c>
      <c r="B31" s="124" t="s">
        <v>97</v>
      </c>
      <c r="C31" s="124"/>
      <c r="D31" s="124"/>
      <c r="E31" s="32" t="s">
        <v>111</v>
      </c>
      <c r="F31" s="124" t="s">
        <v>112</v>
      </c>
      <c r="G31" s="124"/>
      <c r="H31" s="124"/>
      <c r="I31" s="124" t="s">
        <v>106</v>
      </c>
      <c r="J31" s="124"/>
    </row>
    <row r="32" spans="1:10" ht="31.5" customHeight="1" x14ac:dyDescent="0.25">
      <c r="A32" s="31">
        <v>1</v>
      </c>
      <c r="B32" s="126" t="s">
        <v>143</v>
      </c>
      <c r="C32" s="126"/>
      <c r="D32" s="126"/>
      <c r="E32" s="30">
        <f>E16</f>
        <v>151.91206020271093</v>
      </c>
      <c r="F32" s="137">
        <f>I26</f>
        <v>3484.9834654360611</v>
      </c>
      <c r="G32" s="137"/>
      <c r="H32" s="137"/>
      <c r="I32" s="143">
        <f>E32+F32</f>
        <v>3636.8955256387721</v>
      </c>
      <c r="J32" s="144"/>
    </row>
    <row r="33" spans="1:15" ht="15" customHeight="1" x14ac:dyDescent="0.25">
      <c r="A33" s="31">
        <v>2</v>
      </c>
      <c r="B33" s="126" t="s">
        <v>35</v>
      </c>
      <c r="C33" s="126"/>
      <c r="D33" s="126"/>
      <c r="E33" s="30">
        <f>E16</f>
        <v>151.91206020271093</v>
      </c>
      <c r="F33" s="137">
        <f>I27</f>
        <v>3625.0956036567754</v>
      </c>
      <c r="G33" s="137"/>
      <c r="H33" s="137"/>
      <c r="I33" s="143">
        <f t="shared" ref="I33:I34" si="0">E33+F33</f>
        <v>3777.0076638594865</v>
      </c>
      <c r="J33" s="144"/>
    </row>
    <row r="34" spans="1:15" ht="15" customHeight="1" x14ac:dyDescent="0.25">
      <c r="A34" s="31">
        <v>3</v>
      </c>
      <c r="B34" s="126" t="s">
        <v>34</v>
      </c>
      <c r="C34" s="126"/>
      <c r="D34" s="126"/>
      <c r="E34" s="30">
        <f>E16</f>
        <v>151.91206020271093</v>
      </c>
      <c r="F34" s="137">
        <f>I28</f>
        <v>5203.3146948511312</v>
      </c>
      <c r="G34" s="137"/>
      <c r="H34" s="137"/>
      <c r="I34" s="143">
        <f t="shared" si="0"/>
        <v>5355.2267550538418</v>
      </c>
      <c r="J34" s="144"/>
    </row>
    <row r="36" spans="1:15" ht="15.75" x14ac:dyDescent="0.2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49"/>
      <c r="L36" s="49"/>
      <c r="M36" s="49"/>
      <c r="N36" s="49"/>
      <c r="O36" s="49"/>
    </row>
    <row r="37" spans="1:15" x14ac:dyDescent="0.25">
      <c r="A37" s="1"/>
      <c r="B37" s="1"/>
      <c r="C37" s="1"/>
      <c r="D37" s="1"/>
    </row>
    <row r="38" spans="1:15" ht="15.75" x14ac:dyDescent="0.25">
      <c r="A38" s="120" t="s">
        <v>130</v>
      </c>
      <c r="B38" s="120"/>
      <c r="C38" s="120"/>
      <c r="D38" s="120"/>
      <c r="E38" s="120"/>
      <c r="F38" s="120"/>
      <c r="G38" s="120"/>
      <c r="H38" s="120"/>
      <c r="I38" s="120"/>
      <c r="J38" s="120"/>
      <c r="K38" s="50"/>
      <c r="L38" s="50"/>
      <c r="M38" s="50"/>
      <c r="N38" s="50"/>
      <c r="O38" s="50"/>
    </row>
    <row r="39" spans="1:15" ht="15.75" x14ac:dyDescent="0.25">
      <c r="A39" s="121" t="s">
        <v>128</v>
      </c>
      <c r="B39" s="121"/>
      <c r="C39" s="121"/>
      <c r="D39" s="121"/>
      <c r="E39" s="121"/>
      <c r="F39" s="121"/>
      <c r="G39" s="121"/>
      <c r="H39" s="121"/>
      <c r="I39" s="121"/>
      <c r="J39" s="121"/>
      <c r="K39" s="51"/>
      <c r="L39" s="51"/>
      <c r="M39" s="51"/>
      <c r="N39" s="51"/>
      <c r="O39" s="51"/>
    </row>
    <row r="40" spans="1:15" ht="15.75" x14ac:dyDescent="0.25">
      <c r="A40" s="121" t="s">
        <v>129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51"/>
      <c r="L40" s="51"/>
      <c r="M40" s="51"/>
      <c r="N40" s="51"/>
      <c r="O40" s="51"/>
    </row>
  </sheetData>
  <mergeCells count="70">
    <mergeCell ref="A1:I1"/>
    <mergeCell ref="A36:J36"/>
    <mergeCell ref="A39:J39"/>
    <mergeCell ref="A40:J40"/>
    <mergeCell ref="A38:J38"/>
    <mergeCell ref="B34:D34"/>
    <mergeCell ref="F34:H34"/>
    <mergeCell ref="I34:J34"/>
    <mergeCell ref="B32:D32"/>
    <mergeCell ref="F32:H32"/>
    <mergeCell ref="I32:J32"/>
    <mergeCell ref="B33:D33"/>
    <mergeCell ref="F33:H33"/>
    <mergeCell ref="I33:J33"/>
    <mergeCell ref="A30:J30"/>
    <mergeCell ref="B31:D31"/>
    <mergeCell ref="F31:H31"/>
    <mergeCell ref="I31:J31"/>
    <mergeCell ref="B27:D27"/>
    <mergeCell ref="F27:H27"/>
    <mergeCell ref="I27:J27"/>
    <mergeCell ref="B28:D28"/>
    <mergeCell ref="F28:H28"/>
    <mergeCell ref="I28:J28"/>
    <mergeCell ref="A24:J24"/>
    <mergeCell ref="B25:D25"/>
    <mergeCell ref="F25:H25"/>
    <mergeCell ref="I25:J25"/>
    <mergeCell ref="B26:D26"/>
    <mergeCell ref="F26:H26"/>
    <mergeCell ref="I26:J26"/>
    <mergeCell ref="B21:D21"/>
    <mergeCell ref="F21:H21"/>
    <mergeCell ref="I21:J21"/>
    <mergeCell ref="B22:D22"/>
    <mergeCell ref="F22:H22"/>
    <mergeCell ref="I22:J22"/>
    <mergeCell ref="A16:D16"/>
    <mergeCell ref="E16:G16"/>
    <mergeCell ref="B20:D20"/>
    <mergeCell ref="F20:H20"/>
    <mergeCell ref="I20:J20"/>
    <mergeCell ref="A18:J18"/>
    <mergeCell ref="B19:D19"/>
    <mergeCell ref="F19:H19"/>
    <mergeCell ref="I19:J19"/>
    <mergeCell ref="E13:G13"/>
    <mergeCell ref="B14:C14"/>
    <mergeCell ref="E14:G14"/>
    <mergeCell ref="B15:C15"/>
    <mergeCell ref="E15:G15"/>
    <mergeCell ref="B13:C13"/>
    <mergeCell ref="B6:D6"/>
    <mergeCell ref="E6:F6"/>
    <mergeCell ref="B7:D7"/>
    <mergeCell ref="E7:F7"/>
    <mergeCell ref="H5:I5"/>
    <mergeCell ref="H6:I6"/>
    <mergeCell ref="H7:I7"/>
    <mergeCell ref="A3:I3"/>
    <mergeCell ref="B4:D4"/>
    <mergeCell ref="E4:F4"/>
    <mergeCell ref="H4:I4"/>
    <mergeCell ref="B5:D5"/>
    <mergeCell ref="E5:F5"/>
    <mergeCell ref="A9:G9"/>
    <mergeCell ref="A10:G10"/>
    <mergeCell ref="A11:G11"/>
    <mergeCell ref="A12:D12"/>
    <mergeCell ref="E12:G12"/>
  </mergeCells>
  <pageMargins left="0.51181102362204722" right="0.51181102362204722" top="0.78740157480314965" bottom="0.78740157480314965" header="0.31496062992125984" footer="0.31496062992125984"/>
  <pageSetup paperSize="9" scale="9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5"/>
  <sheetViews>
    <sheetView showGridLines="0" topLeftCell="A13" zoomScale="98" zoomScaleNormal="98" workbookViewId="0">
      <selection activeCell="A45" sqref="A45"/>
    </sheetView>
  </sheetViews>
  <sheetFormatPr defaultRowHeight="15" x14ac:dyDescent="0.25"/>
  <cols>
    <col min="1" max="1" width="5.5703125" customWidth="1"/>
    <col min="2" max="2" width="7.5703125" customWidth="1"/>
    <col min="3" max="3" width="7.42578125" customWidth="1"/>
    <col min="6" max="6" width="16.5703125" bestFit="1" customWidth="1"/>
    <col min="7" max="7" width="7.42578125" customWidth="1"/>
    <col min="8" max="8" width="47.140625" customWidth="1"/>
    <col min="9" max="9" width="11" style="81" customWidth="1"/>
    <col min="10" max="10" width="10.7109375" customWidth="1"/>
    <col min="11" max="11" width="14" customWidth="1"/>
    <col min="12" max="12" width="4.28515625" customWidth="1"/>
    <col min="13" max="13" width="6.28515625" customWidth="1"/>
    <col min="14" max="14" width="14.5703125" customWidth="1"/>
    <col min="15" max="15" width="11.28515625" customWidth="1"/>
    <col min="16" max="16" width="13.28515625" customWidth="1"/>
    <col min="17" max="17" width="14.85546875" customWidth="1"/>
    <col min="18" max="18" width="15.140625" customWidth="1"/>
    <col min="19" max="19" width="12.5703125" customWidth="1"/>
    <col min="21" max="21" width="11.140625" customWidth="1"/>
    <col min="22" max="22" width="11.7109375" customWidth="1"/>
    <col min="25" max="25" width="10.42578125" customWidth="1"/>
    <col min="26" max="26" width="23" customWidth="1"/>
    <col min="27" max="27" width="9.140625" customWidth="1"/>
    <col min="28" max="28" width="21" customWidth="1"/>
  </cols>
  <sheetData>
    <row r="1" spans="1:21" ht="39" customHeight="1" x14ac:dyDescent="0.25">
      <c r="A1" s="146"/>
      <c r="B1" s="147"/>
      <c r="C1" s="147"/>
      <c r="D1" s="147"/>
      <c r="E1" s="16"/>
      <c r="F1" s="161" t="s">
        <v>146</v>
      </c>
      <c r="G1" s="161"/>
      <c r="H1" s="161"/>
      <c r="I1" s="161"/>
      <c r="J1" s="161"/>
      <c r="K1" s="162"/>
      <c r="L1" s="2"/>
      <c r="M1" s="2"/>
    </row>
    <row r="2" spans="1:21" ht="15" customHeight="1" x14ac:dyDescent="0.25">
      <c r="A2" s="163" t="s">
        <v>148</v>
      </c>
      <c r="B2" s="164"/>
      <c r="C2" s="164"/>
      <c r="D2" s="164"/>
      <c r="E2" s="165"/>
      <c r="F2" s="165"/>
      <c r="G2" s="165"/>
      <c r="H2" s="165"/>
      <c r="I2" s="165"/>
      <c r="J2" s="165"/>
      <c r="K2" s="166"/>
      <c r="L2" s="2"/>
      <c r="M2" s="2"/>
    </row>
    <row r="3" spans="1:21" ht="15" customHeight="1" x14ac:dyDescent="0.25">
      <c r="A3" s="167" t="s">
        <v>144</v>
      </c>
      <c r="B3" s="165"/>
      <c r="C3" s="165"/>
      <c r="D3" s="165"/>
      <c r="E3" s="165"/>
      <c r="F3" s="165"/>
      <c r="G3" s="165"/>
      <c r="H3" s="165"/>
      <c r="I3" s="165"/>
      <c r="J3" s="165"/>
      <c r="K3" s="166"/>
      <c r="L3" s="2"/>
      <c r="M3" s="2"/>
    </row>
    <row r="4" spans="1:21" ht="15" customHeight="1" x14ac:dyDescent="0.25">
      <c r="A4" s="167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  <c r="L4" s="2"/>
      <c r="M4" s="2"/>
      <c r="P4" s="1"/>
    </row>
    <row r="5" spans="1:21" ht="18" customHeight="1" x14ac:dyDescent="0.25">
      <c r="A5" s="167" t="s">
        <v>145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  <c r="L5" s="2"/>
      <c r="M5" s="2"/>
      <c r="Q5" s="172"/>
      <c r="R5" s="172"/>
      <c r="S5" s="172"/>
      <c r="T5" s="172"/>
      <c r="U5" s="172"/>
    </row>
    <row r="6" spans="1:21" ht="15" customHeight="1" x14ac:dyDescent="0.25">
      <c r="A6" s="10" t="s">
        <v>38</v>
      </c>
      <c r="B6" s="40" t="s">
        <v>2</v>
      </c>
      <c r="C6" s="40" t="s">
        <v>3</v>
      </c>
      <c r="D6" s="152" t="s">
        <v>15</v>
      </c>
      <c r="E6" s="152"/>
      <c r="F6" s="152"/>
      <c r="G6" s="40" t="s">
        <v>4</v>
      </c>
      <c r="H6" s="40" t="s">
        <v>5</v>
      </c>
      <c r="I6" s="75" t="s">
        <v>6</v>
      </c>
      <c r="J6" s="89" t="s">
        <v>18</v>
      </c>
      <c r="K6" s="89" t="s">
        <v>19</v>
      </c>
      <c r="L6" s="2"/>
      <c r="M6" s="2"/>
      <c r="Q6" s="172" t="s">
        <v>11</v>
      </c>
      <c r="R6" s="172"/>
    </row>
    <row r="7" spans="1:21" ht="21" customHeight="1" x14ac:dyDescent="0.25">
      <c r="A7" s="36" t="s">
        <v>154</v>
      </c>
      <c r="B7" s="36" t="s">
        <v>9</v>
      </c>
      <c r="C7" s="36">
        <v>44001</v>
      </c>
      <c r="D7" s="145" t="s">
        <v>16</v>
      </c>
      <c r="E7" s="145"/>
      <c r="F7" s="145"/>
      <c r="G7" s="36" t="s">
        <v>7</v>
      </c>
      <c r="H7" s="53" t="s">
        <v>66</v>
      </c>
      <c r="I7" s="76">
        <f>('DADOS RECAPEMENTO'!A4*('DADOS RECAPEMENTO'!B4+'DADOS RECAPEMENTO'!C4))+('DADOS RECAPEMENTO'!A14*('DADOS RECAPEMENTO'!B14+'DADOS RECAPEMENTO'!C4))</f>
        <v>26621.226999999999</v>
      </c>
      <c r="J7" s="41">
        <v>0.21</v>
      </c>
      <c r="K7" s="41">
        <f>I7*J7</f>
        <v>5590.4576699999998</v>
      </c>
      <c r="L7" s="2"/>
      <c r="M7" s="2"/>
      <c r="Q7" s="172"/>
      <c r="R7" s="172"/>
    </row>
    <row r="8" spans="1:21" x14ac:dyDescent="0.25">
      <c r="A8" s="52" t="s">
        <v>155</v>
      </c>
      <c r="B8" s="36" t="s">
        <v>9</v>
      </c>
      <c r="C8" s="36">
        <v>44010</v>
      </c>
      <c r="D8" s="145" t="s">
        <v>17</v>
      </c>
      <c r="E8" s="145"/>
      <c r="F8" s="145"/>
      <c r="G8" s="36" t="s">
        <v>8</v>
      </c>
      <c r="H8" s="37" t="s">
        <v>67</v>
      </c>
      <c r="I8" s="77">
        <f>I7*'DADOS RECAPEMENTO'!A6</f>
        <v>2662.1226999999999</v>
      </c>
      <c r="J8" s="41">
        <v>2.0299999999999998</v>
      </c>
      <c r="K8" s="41">
        <f>I8*J8</f>
        <v>5404.1090809999996</v>
      </c>
      <c r="L8" s="2"/>
      <c r="M8" s="2"/>
      <c r="Q8" s="172"/>
      <c r="R8" s="172"/>
    </row>
    <row r="9" spans="1:21" ht="24.75" customHeight="1" x14ac:dyDescent="0.25">
      <c r="A9" s="98" t="s">
        <v>156</v>
      </c>
      <c r="B9" s="36" t="s">
        <v>9</v>
      </c>
      <c r="C9" s="36">
        <v>44011</v>
      </c>
      <c r="D9" s="145" t="s">
        <v>10</v>
      </c>
      <c r="E9" s="145"/>
      <c r="F9" s="145"/>
      <c r="G9" s="36" t="s">
        <v>12</v>
      </c>
      <c r="H9" s="37" t="s">
        <v>68</v>
      </c>
      <c r="I9" s="76">
        <f>I8*'DADOS RECAPEMENTO'!B6</f>
        <v>41795.326389999995</v>
      </c>
      <c r="J9" s="41">
        <v>3.31</v>
      </c>
      <c r="K9" s="41">
        <f t="shared" ref="K9:K22" si="0">I9*J9</f>
        <v>138342.53035089999</v>
      </c>
      <c r="L9" s="2"/>
      <c r="M9" s="2"/>
      <c r="Q9" s="172"/>
      <c r="R9" s="172"/>
    </row>
    <row r="10" spans="1:21" ht="31.5" customHeight="1" x14ac:dyDescent="0.25">
      <c r="A10" s="98" t="s">
        <v>157</v>
      </c>
      <c r="B10" s="36" t="s">
        <v>9</v>
      </c>
      <c r="C10" s="36">
        <v>44020</v>
      </c>
      <c r="D10" s="145" t="s">
        <v>132</v>
      </c>
      <c r="E10" s="145"/>
      <c r="F10" s="145"/>
      <c r="G10" s="36" t="s">
        <v>8</v>
      </c>
      <c r="H10" s="37" t="s">
        <v>149</v>
      </c>
      <c r="I10" s="76">
        <f>'DADOS RECAPEMENTO'!C14</f>
        <v>4823.21</v>
      </c>
      <c r="J10" s="42">
        <v>3.41</v>
      </c>
      <c r="K10" s="41">
        <f t="shared" si="0"/>
        <v>16447.146100000002</v>
      </c>
      <c r="L10" s="2"/>
      <c r="M10" s="2"/>
      <c r="Q10" s="172"/>
      <c r="R10" s="172"/>
    </row>
    <row r="11" spans="1:21" ht="39" customHeight="1" x14ac:dyDescent="0.25">
      <c r="A11" s="98" t="s">
        <v>158</v>
      </c>
      <c r="B11" s="36" t="s">
        <v>9</v>
      </c>
      <c r="C11" s="36">
        <v>44021</v>
      </c>
      <c r="D11" s="145" t="s">
        <v>20</v>
      </c>
      <c r="E11" s="145"/>
      <c r="F11" s="145"/>
      <c r="G11" s="36" t="s">
        <v>12</v>
      </c>
      <c r="H11" s="37" t="s">
        <v>150</v>
      </c>
      <c r="I11" s="76">
        <f>I10*'DADOS RECAPEMENTO'!E6*'DADOS RECAPEMENTO'!B8</f>
        <v>94655.496249999997</v>
      </c>
      <c r="J11" s="42">
        <v>2.82</v>
      </c>
      <c r="K11" s="41">
        <f t="shared" si="0"/>
        <v>266928.49942499999</v>
      </c>
      <c r="L11" s="2"/>
      <c r="M11" s="2"/>
    </row>
    <row r="12" spans="1:21" ht="29.25" customHeight="1" x14ac:dyDescent="0.25">
      <c r="A12" s="98" t="s">
        <v>159</v>
      </c>
      <c r="B12" s="71" t="s">
        <v>9</v>
      </c>
      <c r="C12" s="71">
        <v>40101</v>
      </c>
      <c r="D12" s="158" t="s">
        <v>141</v>
      </c>
      <c r="E12" s="159"/>
      <c r="F12" s="160"/>
      <c r="G12" s="71" t="s">
        <v>8</v>
      </c>
      <c r="H12" s="37" t="s">
        <v>142</v>
      </c>
      <c r="I12" s="73">
        <f>'DADOS RECAPEMENTO'!D14</f>
        <v>849.68</v>
      </c>
      <c r="J12" s="74">
        <v>5.0999999999999996</v>
      </c>
      <c r="K12" s="41">
        <f t="shared" si="0"/>
        <v>4333.3679999999995</v>
      </c>
      <c r="L12" s="2"/>
      <c r="M12" s="2"/>
    </row>
    <row r="13" spans="1:21" ht="30.75" customHeight="1" x14ac:dyDescent="0.25">
      <c r="A13" s="98" t="s">
        <v>160</v>
      </c>
      <c r="B13" s="36" t="s">
        <v>9</v>
      </c>
      <c r="C13" s="36">
        <v>44052</v>
      </c>
      <c r="D13" s="145" t="s">
        <v>131</v>
      </c>
      <c r="E13" s="145"/>
      <c r="F13" s="145"/>
      <c r="G13" s="36" t="s">
        <v>7</v>
      </c>
      <c r="H13" s="37" t="s">
        <v>73</v>
      </c>
      <c r="I13" s="76">
        <f>('DADOS RECAPEMENTO'!A4*('DADOS RECAPEMENTO'!B4+'DADOS RECAPEMENTO'!D4)+'DADOS RECAPEMENTO'!A14*('DADOS RECAPEMENTO'!B14+'DADOS RECAPEMENTO'!D4))+('DADOS RECAPEMENTO'!C6)</f>
        <v>23625.934000000001</v>
      </c>
      <c r="J13" s="41">
        <v>2.56</v>
      </c>
      <c r="K13" s="41">
        <f t="shared" si="0"/>
        <v>60482.391040000002</v>
      </c>
      <c r="L13" s="38"/>
      <c r="M13" s="2"/>
    </row>
    <row r="14" spans="1:21" ht="38.25" customHeight="1" x14ac:dyDescent="0.25">
      <c r="A14" s="98" t="s">
        <v>161</v>
      </c>
      <c r="B14" s="36" t="s">
        <v>9</v>
      </c>
      <c r="C14" s="36">
        <v>44101</v>
      </c>
      <c r="D14" s="145" t="s">
        <v>21</v>
      </c>
      <c r="E14" s="145"/>
      <c r="F14" s="145"/>
      <c r="G14" s="36" t="s">
        <v>8</v>
      </c>
      <c r="H14" s="37" t="s">
        <v>133</v>
      </c>
      <c r="I14" s="87">
        <f>I13*'DADOS RECAPEMENTO'!A8</f>
        <v>3543.8901000000001</v>
      </c>
      <c r="J14" s="41">
        <v>12.76</v>
      </c>
      <c r="K14" s="41">
        <f>I14*J14</f>
        <v>45220.037676</v>
      </c>
      <c r="L14" s="39"/>
      <c r="N14" t="s">
        <v>11</v>
      </c>
    </row>
    <row r="15" spans="1:21" ht="38.25" customHeight="1" x14ac:dyDescent="0.25">
      <c r="A15" s="98" t="s">
        <v>162</v>
      </c>
      <c r="B15" s="36" t="s">
        <v>9</v>
      </c>
      <c r="C15" s="36">
        <v>44102</v>
      </c>
      <c r="D15" s="145" t="s">
        <v>22</v>
      </c>
      <c r="E15" s="145"/>
      <c r="F15" s="145"/>
      <c r="G15" s="36" t="s">
        <v>12</v>
      </c>
      <c r="H15" s="37" t="s">
        <v>134</v>
      </c>
      <c r="I15" s="76">
        <f>I14*'DADOS RECAPEMENTO'!F6*'DADOS RECAPEMENTO'!C8</f>
        <v>69548.843212499996</v>
      </c>
      <c r="J15" s="41">
        <v>2.82</v>
      </c>
      <c r="K15" s="41">
        <f t="shared" si="0"/>
        <v>196127.73785924999</v>
      </c>
      <c r="L15" s="2"/>
      <c r="M15" s="2"/>
    </row>
    <row r="16" spans="1:21" ht="33" customHeight="1" x14ac:dyDescent="0.25">
      <c r="A16" s="98" t="s">
        <v>163</v>
      </c>
      <c r="B16" s="36" t="s">
        <v>9</v>
      </c>
      <c r="C16" s="36">
        <v>44150</v>
      </c>
      <c r="D16" s="146" t="s">
        <v>27</v>
      </c>
      <c r="E16" s="147"/>
      <c r="F16" s="148"/>
      <c r="G16" s="36" t="s">
        <v>8</v>
      </c>
      <c r="H16" s="53" t="s">
        <v>133</v>
      </c>
      <c r="I16" s="76">
        <f>I14</f>
        <v>3543.8901000000001</v>
      </c>
      <c r="J16" s="41">
        <v>19.690000000000001</v>
      </c>
      <c r="K16" s="41">
        <f t="shared" si="0"/>
        <v>69779.196069000012</v>
      </c>
      <c r="L16" s="2"/>
      <c r="M16" s="2"/>
    </row>
    <row r="17" spans="1:15" ht="30.75" customHeight="1" x14ac:dyDescent="0.25">
      <c r="A17" s="98" t="s">
        <v>164</v>
      </c>
      <c r="B17" s="36" t="s">
        <v>9</v>
      </c>
      <c r="C17" s="36">
        <v>44200</v>
      </c>
      <c r="D17" s="145" t="s">
        <v>23</v>
      </c>
      <c r="E17" s="145"/>
      <c r="F17" s="145"/>
      <c r="G17" s="36" t="s">
        <v>7</v>
      </c>
      <c r="H17" s="53" t="s">
        <v>80</v>
      </c>
      <c r="I17" s="76">
        <f>'DADOS RECAPEMENTO'!A4*('DADOS RECAPEMENTO'!B4-'DADOS RECAPEMENTO'!E8)+'DADOS RECAPEMENTO'!A14*('DADOS RECAPEMENTO'!B14-'DADOS RECAPEMENTO'!E8)+'DADOS RECAPEMENTO'!C6</f>
        <v>19517.553100000001</v>
      </c>
      <c r="J17" s="41">
        <v>0.45</v>
      </c>
      <c r="K17" s="41">
        <f t="shared" si="0"/>
        <v>8782.8988950000003</v>
      </c>
      <c r="L17" s="2"/>
      <c r="M17" s="2"/>
    </row>
    <row r="18" spans="1:15" ht="31.5" customHeight="1" x14ac:dyDescent="0.25">
      <c r="A18" s="98" t="s">
        <v>165</v>
      </c>
      <c r="B18" s="36" t="s">
        <v>9</v>
      </c>
      <c r="C18" s="36">
        <v>44201</v>
      </c>
      <c r="D18" s="145" t="s">
        <v>24</v>
      </c>
      <c r="E18" s="145"/>
      <c r="F18" s="145"/>
      <c r="G18" s="36" t="s">
        <v>7</v>
      </c>
      <c r="H18" s="53" t="s">
        <v>80</v>
      </c>
      <c r="I18" s="76">
        <f>I17</f>
        <v>19517.553100000001</v>
      </c>
      <c r="J18" s="41">
        <v>0.43</v>
      </c>
      <c r="K18" s="41">
        <f t="shared" si="0"/>
        <v>8392.5478330000005</v>
      </c>
      <c r="L18" s="2" t="s">
        <v>11</v>
      </c>
      <c r="M18" s="2"/>
    </row>
    <row r="19" spans="1:15" ht="36" customHeight="1" x14ac:dyDescent="0.25">
      <c r="A19" s="98" t="s">
        <v>166</v>
      </c>
      <c r="B19" s="36" t="s">
        <v>9</v>
      </c>
      <c r="C19" s="36">
        <v>44204</v>
      </c>
      <c r="D19" s="145" t="s">
        <v>25</v>
      </c>
      <c r="E19" s="145"/>
      <c r="F19" s="145"/>
      <c r="G19" s="36" t="s">
        <v>8</v>
      </c>
      <c r="H19" s="53" t="s">
        <v>135</v>
      </c>
      <c r="I19" s="76">
        <f>I18*'DADOS RECAPEMENTO'!D8</f>
        <v>585.52659300000005</v>
      </c>
      <c r="J19" s="41">
        <v>457.2</v>
      </c>
      <c r="K19" s="41">
        <f t="shared" si="0"/>
        <v>267702.75831960002</v>
      </c>
      <c r="L19" s="2"/>
      <c r="M19" s="2"/>
    </row>
    <row r="20" spans="1:15" ht="37.5" customHeight="1" x14ac:dyDescent="0.25">
      <c r="A20" s="98" t="s">
        <v>167</v>
      </c>
      <c r="B20" s="36" t="s">
        <v>9</v>
      </c>
      <c r="C20" s="36">
        <v>40460</v>
      </c>
      <c r="D20" s="146" t="s">
        <v>120</v>
      </c>
      <c r="E20" s="147"/>
      <c r="F20" s="148"/>
      <c r="G20" s="36" t="s">
        <v>13</v>
      </c>
      <c r="H20" s="53" t="s">
        <v>136</v>
      </c>
      <c r="I20" s="76">
        <f>I19*'DADOS RECAPEMENTO'!A10*'DADOS RECAPEMENTO'!B10</f>
        <v>94855.308066000012</v>
      </c>
      <c r="J20" s="41">
        <v>0.82</v>
      </c>
      <c r="K20" s="41">
        <f t="shared" si="0"/>
        <v>77781.352614120013</v>
      </c>
      <c r="L20" s="2"/>
      <c r="M20" s="2"/>
    </row>
    <row r="21" spans="1:15" ht="51" customHeight="1" x14ac:dyDescent="0.25">
      <c r="A21" s="98" t="s">
        <v>168</v>
      </c>
      <c r="B21" s="36" t="s">
        <v>9</v>
      </c>
      <c r="C21" s="36">
        <v>40455</v>
      </c>
      <c r="D21" s="146" t="s">
        <v>119</v>
      </c>
      <c r="E21" s="147"/>
      <c r="F21" s="148"/>
      <c r="G21" s="36" t="s">
        <v>12</v>
      </c>
      <c r="H21" s="53" t="s">
        <v>137</v>
      </c>
      <c r="I21" s="76">
        <f>((I19*'DADOS RECAPEMENTO'!A10*'DADOS RECAPEMENTO'!D10)/'DADOS RECAPEMENTO'!E10)*'DADOS RECAPEMENTO'!C10</f>
        <v>27024.42783198446</v>
      </c>
      <c r="J21" s="41">
        <v>1.24</v>
      </c>
      <c r="K21" s="41">
        <f t="shared" si="0"/>
        <v>33510.290511660729</v>
      </c>
      <c r="L21" s="2"/>
      <c r="M21" s="2"/>
      <c r="O21" t="s">
        <v>11</v>
      </c>
    </row>
    <row r="22" spans="1:15" ht="27" customHeight="1" x14ac:dyDescent="0.25">
      <c r="A22" s="98" t="s">
        <v>169</v>
      </c>
      <c r="B22" s="43" t="s">
        <v>9</v>
      </c>
      <c r="C22" s="43">
        <v>44450</v>
      </c>
      <c r="D22" s="146" t="s">
        <v>123</v>
      </c>
      <c r="E22" s="147"/>
      <c r="F22" s="148"/>
      <c r="G22" s="43" t="s">
        <v>14</v>
      </c>
      <c r="H22" s="53" t="s">
        <v>124</v>
      </c>
      <c r="I22" s="76">
        <f>'DADOS RECAPEMENTO'!E14</f>
        <v>2365.3029999999999</v>
      </c>
      <c r="J22" s="41">
        <v>14.04</v>
      </c>
      <c r="K22" s="41">
        <f t="shared" si="0"/>
        <v>33208.854119999996</v>
      </c>
      <c r="L22" s="2"/>
      <c r="M22" s="2"/>
    </row>
    <row r="23" spans="1:15" ht="31.5" customHeight="1" x14ac:dyDescent="0.25">
      <c r="A23" s="98" t="s">
        <v>170</v>
      </c>
      <c r="B23" s="36" t="s">
        <v>9</v>
      </c>
      <c r="C23" s="36">
        <v>44455</v>
      </c>
      <c r="D23" s="145" t="s">
        <v>26</v>
      </c>
      <c r="E23" s="145"/>
      <c r="F23" s="145"/>
      <c r="G23" s="36" t="s">
        <v>14</v>
      </c>
      <c r="H23" s="53" t="s">
        <v>138</v>
      </c>
      <c r="I23" s="76">
        <f>'DADOS RECAPEMENTO'!E12</f>
        <v>2365.3029999999999</v>
      </c>
      <c r="J23" s="41">
        <v>43.84</v>
      </c>
      <c r="K23" s="41">
        <f>I23*J23</f>
        <v>103694.88352</v>
      </c>
      <c r="L23" s="2"/>
      <c r="M23" s="2"/>
    </row>
    <row r="24" spans="1:15" ht="24.75" customHeight="1" x14ac:dyDescent="0.25">
      <c r="A24" s="108" t="s">
        <v>175</v>
      </c>
      <c r="B24" s="71" t="s">
        <v>9</v>
      </c>
      <c r="C24" s="71">
        <v>40804</v>
      </c>
      <c r="D24" s="158" t="s">
        <v>176</v>
      </c>
      <c r="E24" s="159"/>
      <c r="F24" s="160"/>
      <c r="G24" s="71" t="s">
        <v>14</v>
      </c>
      <c r="H24" s="45" t="s">
        <v>173</v>
      </c>
      <c r="I24" s="109">
        <f>'DADOS RECAPEMENTO'!F12</f>
        <v>823.74300000000005</v>
      </c>
      <c r="J24" s="41">
        <v>4.84</v>
      </c>
      <c r="K24" s="41">
        <f t="shared" ref="K24:K25" si="1">I24*J24</f>
        <v>3986.9161200000003</v>
      </c>
      <c r="L24" s="2"/>
    </row>
    <row r="25" spans="1:15" ht="24.75" customHeight="1" x14ac:dyDescent="0.25">
      <c r="A25" s="108" t="s">
        <v>177</v>
      </c>
      <c r="B25" s="71" t="s">
        <v>9</v>
      </c>
      <c r="C25" s="71">
        <v>40800</v>
      </c>
      <c r="D25" s="158" t="s">
        <v>178</v>
      </c>
      <c r="E25" s="159"/>
      <c r="F25" s="160"/>
      <c r="G25" s="71" t="s">
        <v>14</v>
      </c>
      <c r="H25" s="45" t="s">
        <v>173</v>
      </c>
      <c r="I25" s="109">
        <f>I24</f>
        <v>823.74300000000005</v>
      </c>
      <c r="J25" s="41">
        <v>12.97</v>
      </c>
      <c r="K25" s="41">
        <f t="shared" si="1"/>
        <v>10683.946710000002</v>
      </c>
      <c r="L25" s="2"/>
    </row>
    <row r="26" spans="1:15" ht="15.75" customHeight="1" x14ac:dyDescent="0.25">
      <c r="A26" s="149" t="s">
        <v>152</v>
      </c>
      <c r="B26" s="150"/>
      <c r="C26" s="150"/>
      <c r="D26" s="150"/>
      <c r="E26" s="150"/>
      <c r="F26" s="150"/>
      <c r="G26" s="150"/>
      <c r="H26" s="150"/>
      <c r="I26" s="150"/>
      <c r="J26" s="151"/>
      <c r="K26" s="41">
        <f>SUM(K7:K25)</f>
        <v>1356399.9219145309</v>
      </c>
      <c r="L26" s="2"/>
      <c r="M26" s="2"/>
    </row>
    <row r="27" spans="1:15" ht="16.5" customHeight="1" x14ac:dyDescent="0.25">
      <c r="A27" s="10" t="s">
        <v>37</v>
      </c>
      <c r="B27" s="99" t="s">
        <v>2</v>
      </c>
      <c r="C27" s="99" t="s">
        <v>3</v>
      </c>
      <c r="D27" s="152" t="s">
        <v>153</v>
      </c>
      <c r="E27" s="152"/>
      <c r="F27" s="152"/>
      <c r="G27" s="99" t="s">
        <v>4</v>
      </c>
      <c r="H27" s="99" t="s">
        <v>5</v>
      </c>
      <c r="I27" s="75" t="s">
        <v>6</v>
      </c>
      <c r="J27" s="99" t="s">
        <v>18</v>
      </c>
      <c r="K27" s="99" t="s">
        <v>19</v>
      </c>
      <c r="L27" s="2"/>
      <c r="M27" s="2"/>
    </row>
    <row r="28" spans="1:15" s="2" customFormat="1" ht="24.75" customHeight="1" x14ac:dyDescent="0.2">
      <c r="A28" s="103" t="s">
        <v>1</v>
      </c>
      <c r="B28" s="103" t="s">
        <v>9</v>
      </c>
      <c r="C28" s="45">
        <v>41414</v>
      </c>
      <c r="D28" s="154" t="s">
        <v>171</v>
      </c>
      <c r="E28" s="155"/>
      <c r="F28" s="156"/>
      <c r="G28" s="45" t="s">
        <v>172</v>
      </c>
      <c r="H28" s="45" t="s">
        <v>173</v>
      </c>
      <c r="I28" s="105">
        <v>9</v>
      </c>
      <c r="J28" s="106">
        <v>140.35</v>
      </c>
      <c r="K28" s="41">
        <f>I28*J28</f>
        <v>1263.1499999999999</v>
      </c>
    </row>
    <row r="29" spans="1:15" x14ac:dyDescent="0.25">
      <c r="A29" s="103" t="s">
        <v>36</v>
      </c>
      <c r="B29" s="103" t="s">
        <v>9</v>
      </c>
      <c r="C29" s="45">
        <v>41350</v>
      </c>
      <c r="D29" s="157" t="s">
        <v>174</v>
      </c>
      <c r="E29" s="157"/>
      <c r="F29" s="157"/>
      <c r="G29" s="45" t="s">
        <v>4</v>
      </c>
      <c r="H29" s="45" t="s">
        <v>173</v>
      </c>
      <c r="I29" s="105">
        <v>3</v>
      </c>
      <c r="J29" s="106">
        <v>468.79</v>
      </c>
      <c r="K29" s="41">
        <f>I29*J29</f>
        <v>1406.3700000000001</v>
      </c>
    </row>
    <row r="30" spans="1:15" ht="16.5" customHeight="1" x14ac:dyDescent="0.25">
      <c r="A30" s="153" t="s">
        <v>152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07">
        <f>K28+K29</f>
        <v>2669.52</v>
      </c>
      <c r="L30" s="2"/>
      <c r="M30" s="2"/>
    </row>
    <row r="31" spans="1:15" ht="15" customHeight="1" x14ac:dyDescent="0.25">
      <c r="A31" s="4"/>
      <c r="B31" s="4"/>
      <c r="C31" s="4"/>
      <c r="D31" s="4"/>
      <c r="E31" s="4"/>
      <c r="F31" s="4"/>
      <c r="G31" s="4"/>
      <c r="H31" s="4"/>
      <c r="I31" s="100"/>
      <c r="J31" s="101" t="s">
        <v>31</v>
      </c>
      <c r="K31" s="102">
        <f>K26+K30</f>
        <v>1359069.4419145309</v>
      </c>
      <c r="L31" s="2"/>
      <c r="M31" s="2"/>
    </row>
    <row r="32" spans="1:15" ht="7.5" customHeight="1" x14ac:dyDescent="0.25">
      <c r="A32" s="4"/>
      <c r="B32" s="4"/>
      <c r="C32" s="4"/>
      <c r="D32" s="4"/>
      <c r="E32" s="4"/>
      <c r="F32" s="4"/>
      <c r="G32" s="4"/>
      <c r="H32" s="4"/>
      <c r="I32" s="78"/>
      <c r="J32" s="13"/>
      <c r="K32" s="14"/>
      <c r="L32" s="3"/>
      <c r="M32" s="2"/>
    </row>
    <row r="33" spans="1:15" ht="15.75" customHeight="1" x14ac:dyDescent="0.25">
      <c r="A33" s="10" t="s">
        <v>37</v>
      </c>
      <c r="B33" s="40" t="s">
        <v>2</v>
      </c>
      <c r="C33" s="40" t="s">
        <v>3</v>
      </c>
      <c r="D33" s="168" t="s">
        <v>33</v>
      </c>
      <c r="E33" s="169"/>
      <c r="F33" s="170"/>
      <c r="G33" s="40" t="s">
        <v>4</v>
      </c>
      <c r="H33" s="40" t="s">
        <v>5</v>
      </c>
      <c r="I33" s="75" t="s">
        <v>6</v>
      </c>
      <c r="J33" s="89" t="s">
        <v>18</v>
      </c>
      <c r="K33" s="11" t="s">
        <v>19</v>
      </c>
      <c r="L33" s="2"/>
      <c r="M33" s="2"/>
    </row>
    <row r="34" spans="1:15" ht="36" customHeight="1" x14ac:dyDescent="0.25">
      <c r="A34" s="36" t="s">
        <v>1</v>
      </c>
      <c r="B34" s="36" t="s">
        <v>28</v>
      </c>
      <c r="C34" s="36" t="s">
        <v>29</v>
      </c>
      <c r="D34" s="146" t="s">
        <v>143</v>
      </c>
      <c r="E34" s="147"/>
      <c r="F34" s="148"/>
      <c r="G34" s="36" t="s">
        <v>93</v>
      </c>
      <c r="H34" s="36" t="s">
        <v>151</v>
      </c>
      <c r="I34" s="76">
        <f>I17/1000</f>
        <v>19.517553100000001</v>
      </c>
      <c r="J34" s="41">
        <f>'PRODUTOS BETUMINOSOS'!I32</f>
        <v>3636.8955256387721</v>
      </c>
      <c r="K34" s="41">
        <f>J34*I34</f>
        <v>70983.301540807151</v>
      </c>
      <c r="L34" s="2"/>
      <c r="M34" s="2"/>
    </row>
    <row r="35" spans="1:15" ht="28.5" customHeight="1" x14ac:dyDescent="0.25">
      <c r="A35" s="36" t="s">
        <v>36</v>
      </c>
      <c r="B35" s="36" t="s">
        <v>28</v>
      </c>
      <c r="C35" s="36" t="s">
        <v>29</v>
      </c>
      <c r="D35" s="146" t="s">
        <v>35</v>
      </c>
      <c r="E35" s="147"/>
      <c r="F35" s="148"/>
      <c r="G35" s="36" t="s">
        <v>93</v>
      </c>
      <c r="H35" s="36" t="s">
        <v>90</v>
      </c>
      <c r="I35" s="76">
        <f>I34/2</f>
        <v>9.7587765500000003</v>
      </c>
      <c r="J35" s="41">
        <f>'PRODUTOS BETUMINOSOS'!I33</f>
        <v>3777.0076638594865</v>
      </c>
      <c r="K35" s="41">
        <f>J35*I35</f>
        <v>36858.973819242237</v>
      </c>
      <c r="L35" s="2"/>
      <c r="M35" s="2"/>
    </row>
    <row r="36" spans="1:15" ht="38.25" customHeight="1" x14ac:dyDescent="0.25">
      <c r="A36" s="36" t="s">
        <v>41</v>
      </c>
      <c r="B36" s="36" t="s">
        <v>28</v>
      </c>
      <c r="C36" s="36" t="s">
        <v>29</v>
      </c>
      <c r="D36" s="146" t="s">
        <v>34</v>
      </c>
      <c r="E36" s="147"/>
      <c r="F36" s="148"/>
      <c r="G36" s="36" t="s">
        <v>93</v>
      </c>
      <c r="H36" s="36" t="s">
        <v>91</v>
      </c>
      <c r="I36" s="76">
        <f>I19*'DADOS RECAPEMENTO'!A10*'DADOS RECAPEMENTO'!D12</f>
        <v>73.073718806400009</v>
      </c>
      <c r="J36" s="41">
        <f>'PRODUTOS BETUMINOSOS'!I34</f>
        <v>5355.2267550538418</v>
      </c>
      <c r="K36" s="41">
        <f>J36*I36</f>
        <v>391326.33404331439</v>
      </c>
      <c r="L36" s="2"/>
      <c r="M36" s="2"/>
    </row>
    <row r="37" spans="1:15" ht="21" customHeight="1" x14ac:dyDescent="0.25">
      <c r="A37" s="3"/>
      <c r="B37" s="3"/>
      <c r="C37" s="3"/>
      <c r="D37" s="3"/>
      <c r="E37" s="2"/>
      <c r="F37" s="2"/>
      <c r="G37" s="2" t="s">
        <v>11</v>
      </c>
      <c r="H37" s="2"/>
      <c r="I37" s="79"/>
      <c r="J37" s="12" t="s">
        <v>31</v>
      </c>
      <c r="K37" s="28">
        <f>SUM(K34:K36)</f>
        <v>499168.60940336378</v>
      </c>
      <c r="L37" s="2"/>
      <c r="M37" s="2"/>
    </row>
    <row r="38" spans="1:15" ht="6.75" customHeight="1" x14ac:dyDescent="0.25">
      <c r="A38" s="3"/>
      <c r="B38" s="3"/>
      <c r="C38" s="3"/>
      <c r="D38" s="3"/>
      <c r="E38" s="2"/>
      <c r="F38" s="2"/>
      <c r="G38" s="2"/>
      <c r="H38" s="2"/>
      <c r="I38" s="79"/>
      <c r="J38" s="2"/>
      <c r="K38" s="2"/>
      <c r="L38" s="2"/>
      <c r="M38" s="2"/>
    </row>
    <row r="39" spans="1:15" ht="15" customHeight="1" x14ac:dyDescent="0.25">
      <c r="A39" s="174" t="s">
        <v>179</v>
      </c>
      <c r="B39" s="174"/>
      <c r="C39" s="174"/>
      <c r="D39" s="174"/>
      <c r="E39" s="174"/>
      <c r="F39" s="174"/>
      <c r="G39" s="19"/>
      <c r="H39" s="174" t="s">
        <v>121</v>
      </c>
      <c r="I39" s="174"/>
      <c r="J39" s="17"/>
      <c r="K39" s="17"/>
      <c r="L39" s="18"/>
      <c r="M39" s="2"/>
    </row>
    <row r="40" spans="1:15" x14ac:dyDescent="0.25">
      <c r="A40" s="173" t="s">
        <v>40</v>
      </c>
      <c r="B40" s="173"/>
      <c r="C40" s="173"/>
      <c r="D40" s="173"/>
      <c r="E40" s="173"/>
      <c r="F40" s="20">
        <f>K37+K31</f>
        <v>1858238.0513178948</v>
      </c>
      <c r="G40" s="21"/>
      <c r="H40" s="45" t="s">
        <v>126</v>
      </c>
      <c r="I40" s="80">
        <f>F40/(('DADOS RECAPEMENTO'!A4*'DADOS RECAPEMENTO'!B4)+('DADOS RECAPEMENTO'!A14*'DADOS RECAPEMENTO'!B14))</f>
        <v>91.535929890977059</v>
      </c>
      <c r="J40" s="18"/>
      <c r="K40" s="18"/>
      <c r="L40" s="18"/>
      <c r="M40" s="2"/>
    </row>
    <row r="41" spans="1:15" ht="12.75" customHeight="1" x14ac:dyDescent="0.25">
      <c r="A41" s="3"/>
      <c r="B41" s="6"/>
      <c r="C41" s="3"/>
      <c r="D41" s="3"/>
      <c r="E41" s="3"/>
      <c r="F41" s="3"/>
      <c r="G41" s="3"/>
      <c r="H41" s="3"/>
      <c r="I41" s="79"/>
      <c r="J41" s="2"/>
      <c r="K41" s="2"/>
      <c r="L41" s="2"/>
      <c r="M41" s="2"/>
    </row>
    <row r="42" spans="1:15" ht="0.75" hidden="1" customHeight="1" x14ac:dyDescent="0.25">
      <c r="A42" s="3"/>
      <c r="B42" s="3"/>
      <c r="C42" s="3"/>
      <c r="D42" s="1"/>
      <c r="E42" s="1"/>
      <c r="F42" s="1"/>
      <c r="G42" s="1"/>
      <c r="H42" s="1"/>
    </row>
    <row r="43" spans="1:15" hidden="1" x14ac:dyDescent="0.25">
      <c r="A43" s="1"/>
      <c r="B43" s="1"/>
      <c r="C43" s="1"/>
      <c r="D43" s="1"/>
      <c r="E43" s="1"/>
      <c r="F43" s="1"/>
      <c r="G43" s="1"/>
      <c r="H43" s="1" t="s">
        <v>11</v>
      </c>
    </row>
    <row r="44" spans="1:15" ht="15.75" x14ac:dyDescent="0.25">
      <c r="A44" s="171" t="s">
        <v>184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47"/>
      <c r="M44" s="47"/>
    </row>
    <row r="45" spans="1:15" ht="17.2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15" ht="17.25" customHeight="1" x14ac:dyDescent="0.25">
      <c r="A46" s="120" t="s">
        <v>130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35"/>
      <c r="N46" s="35"/>
      <c r="O46" s="35"/>
    </row>
    <row r="47" spans="1:15" ht="15" customHeight="1" x14ac:dyDescent="0.25">
      <c r="A47" s="121" t="s">
        <v>128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48"/>
      <c r="N47" s="48"/>
      <c r="O47" s="48"/>
    </row>
    <row r="48" spans="1:15" ht="15.75" x14ac:dyDescent="0.25">
      <c r="A48" s="121" t="s">
        <v>129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48"/>
      <c r="N48" s="48"/>
      <c r="O48" s="48"/>
    </row>
    <row r="49" spans="1:8" ht="15" customHeight="1" x14ac:dyDescent="0.25">
      <c r="A49" s="3"/>
      <c r="B49" s="3"/>
      <c r="C49" s="3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ht="15" customHeight="1" x14ac:dyDescent="0.25">
      <c r="A51" s="3"/>
      <c r="B51" s="3"/>
      <c r="C51" s="3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ht="1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4"/>
      <c r="B54" s="4"/>
      <c r="C54" s="4"/>
      <c r="D54" s="1"/>
      <c r="E54" s="1"/>
      <c r="F54" s="1"/>
      <c r="G54" s="1"/>
      <c r="H54" s="1"/>
    </row>
    <row r="55" spans="1:8" x14ac:dyDescent="0.25">
      <c r="A55" s="3"/>
      <c r="B55" s="3"/>
      <c r="C55" s="3"/>
      <c r="D55" s="1"/>
      <c r="E55" s="1"/>
      <c r="F55" s="1"/>
      <c r="G55" s="1"/>
      <c r="H55" s="1"/>
    </row>
    <row r="56" spans="1:8" x14ac:dyDescent="0.25">
      <c r="A56" s="3"/>
      <c r="B56" s="3"/>
      <c r="C56" s="3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3"/>
      <c r="B58" s="3"/>
      <c r="C58" s="3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4"/>
      <c r="B61" s="4"/>
      <c r="C61" s="4"/>
      <c r="D61" s="1"/>
      <c r="E61" s="1"/>
      <c r="F61" s="1"/>
      <c r="G61" s="1"/>
      <c r="H61" s="1"/>
    </row>
    <row r="62" spans="1:8" x14ac:dyDescent="0.25">
      <c r="A62" s="3"/>
      <c r="B62" s="3"/>
      <c r="C62" s="3"/>
      <c r="D62" s="1"/>
      <c r="E62" s="1"/>
      <c r="F62" s="1"/>
      <c r="G62" s="1"/>
      <c r="H62" s="1"/>
    </row>
    <row r="63" spans="1:8" x14ac:dyDescent="0.25">
      <c r="A63" s="3"/>
      <c r="B63" s="3"/>
      <c r="C63" s="3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3"/>
      <c r="B65" s="3"/>
      <c r="C65" s="3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4"/>
      <c r="B68" s="4"/>
      <c r="C68" s="4"/>
      <c r="D68" s="1"/>
      <c r="E68" s="1"/>
      <c r="F68" s="1"/>
      <c r="G68" s="1"/>
      <c r="H68" s="1"/>
    </row>
    <row r="69" spans="1:8" x14ac:dyDescent="0.25">
      <c r="A69" s="3"/>
      <c r="B69" s="3"/>
      <c r="C69" s="3"/>
      <c r="D69" s="1"/>
      <c r="E69" s="1"/>
      <c r="F69" s="1"/>
      <c r="G69" s="1"/>
      <c r="H69" s="1"/>
    </row>
    <row r="70" spans="1:8" x14ac:dyDescent="0.25">
      <c r="A70" s="3"/>
      <c r="B70" s="3"/>
      <c r="C70" s="3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3"/>
      <c r="B72" s="3"/>
      <c r="C72" s="3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4"/>
      <c r="B75" s="4"/>
      <c r="C75" s="4"/>
      <c r="D75" s="1"/>
      <c r="E75" s="1"/>
      <c r="F75" s="1"/>
      <c r="G75" s="1"/>
      <c r="H75" s="1"/>
    </row>
    <row r="76" spans="1:8" x14ac:dyDescent="0.25">
      <c r="A76" s="3"/>
      <c r="B76" s="3"/>
      <c r="C76" s="3"/>
      <c r="D76" s="1"/>
      <c r="E76" s="1"/>
      <c r="F76" s="1"/>
      <c r="G76" s="1"/>
      <c r="H76" s="1"/>
    </row>
    <row r="77" spans="1:8" x14ac:dyDescent="0.25">
      <c r="A77" s="3"/>
      <c r="B77" s="3"/>
      <c r="C77" s="3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"/>
      <c r="B79" s="3"/>
      <c r="C79" s="3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4"/>
      <c r="B82" s="4"/>
      <c r="C82" s="4"/>
      <c r="D82" s="1"/>
      <c r="E82" s="1"/>
      <c r="F82" s="1"/>
      <c r="G82" s="1"/>
      <c r="H82" s="1"/>
    </row>
    <row r="83" spans="1:8" x14ac:dyDescent="0.25">
      <c r="A83" s="3"/>
      <c r="B83" s="3"/>
      <c r="C83" s="3"/>
      <c r="D83" s="1"/>
      <c r="E83" s="1"/>
      <c r="F83" s="1"/>
      <c r="G83" s="1"/>
      <c r="H83" s="1"/>
    </row>
    <row r="84" spans="1:8" x14ac:dyDescent="0.25">
      <c r="A84" s="3"/>
      <c r="B84" s="3"/>
      <c r="C84" s="3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3"/>
      <c r="B86" s="3"/>
      <c r="C86" s="3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4"/>
      <c r="B89" s="4"/>
      <c r="C89" s="4"/>
      <c r="D89" s="1"/>
      <c r="E89" s="1"/>
      <c r="F89" s="1"/>
      <c r="G89" s="1"/>
      <c r="H89" s="1"/>
    </row>
    <row r="90" spans="1:8" x14ac:dyDescent="0.25">
      <c r="A90" s="3"/>
      <c r="B90" s="3"/>
      <c r="C90" s="3"/>
      <c r="D90" s="1"/>
      <c r="E90" s="1"/>
      <c r="F90" s="1"/>
      <c r="G90" s="1"/>
      <c r="H90" s="1"/>
    </row>
    <row r="91" spans="1:8" x14ac:dyDescent="0.25">
      <c r="A91" s="3"/>
      <c r="B91" s="3"/>
      <c r="C91" s="3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3"/>
      <c r="B93" s="3"/>
      <c r="C93" s="3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4"/>
      <c r="B96" s="4"/>
      <c r="C96" s="4"/>
      <c r="D96" s="1"/>
      <c r="E96" s="1"/>
      <c r="F96" s="1"/>
      <c r="G96" s="1"/>
      <c r="H96" s="1"/>
    </row>
    <row r="97" spans="1:8" x14ac:dyDescent="0.25">
      <c r="A97" s="3"/>
      <c r="B97" s="3"/>
      <c r="C97" s="3"/>
      <c r="D97" s="1"/>
      <c r="E97" s="1"/>
      <c r="F97" s="1"/>
      <c r="G97" s="1"/>
      <c r="H97" s="1"/>
    </row>
    <row r="98" spans="1:8" x14ac:dyDescent="0.25">
      <c r="A98" s="3"/>
      <c r="B98" s="3"/>
      <c r="C98" s="3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3"/>
      <c r="B100" s="3"/>
      <c r="C100" s="3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4"/>
      <c r="B103" s="4"/>
      <c r="C103" s="4"/>
      <c r="D103" s="1"/>
      <c r="E103" s="1"/>
      <c r="F103" s="1"/>
      <c r="G103" s="1"/>
      <c r="H103" s="1"/>
    </row>
    <row r="104" spans="1:8" x14ac:dyDescent="0.25">
      <c r="A104" s="3"/>
      <c r="B104" s="3"/>
      <c r="C104" s="3"/>
      <c r="D104" s="1"/>
      <c r="E104" s="1"/>
      <c r="F104" s="1"/>
      <c r="G104" s="1"/>
      <c r="H104" s="1"/>
    </row>
    <row r="105" spans="1:8" x14ac:dyDescent="0.25">
      <c r="A105" s="3"/>
      <c r="B105" s="3"/>
      <c r="C105" s="3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3"/>
      <c r="B107" s="3"/>
      <c r="C107" s="3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4"/>
      <c r="B110" s="4"/>
      <c r="C110" s="4"/>
      <c r="D110" s="1"/>
      <c r="E110" s="1"/>
      <c r="F110" s="1"/>
      <c r="G110" s="1"/>
      <c r="H110" s="1"/>
    </row>
    <row r="111" spans="1:8" x14ac:dyDescent="0.25">
      <c r="A111" s="3"/>
      <c r="B111" s="3"/>
      <c r="C111" s="3"/>
      <c r="D111" s="1"/>
      <c r="E111" s="1"/>
      <c r="F111" s="1"/>
      <c r="G111" s="1"/>
      <c r="H111" s="1"/>
    </row>
    <row r="112" spans="1:8" x14ac:dyDescent="0.25">
      <c r="A112" s="3"/>
      <c r="B112" s="3"/>
      <c r="C112" s="3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3"/>
      <c r="B114" s="3"/>
      <c r="C114" s="3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4"/>
      <c r="B117" s="4"/>
      <c r="C117" s="4"/>
      <c r="D117" s="1"/>
      <c r="E117" s="1"/>
      <c r="F117" s="1"/>
      <c r="G117" s="1"/>
      <c r="H117" s="1"/>
    </row>
    <row r="118" spans="1:8" x14ac:dyDescent="0.25">
      <c r="A118" s="3"/>
      <c r="B118" s="3"/>
      <c r="C118" s="3"/>
      <c r="D118" s="1"/>
      <c r="E118" s="1"/>
      <c r="F118" s="1"/>
      <c r="G118" s="1"/>
      <c r="H118" s="1"/>
    </row>
    <row r="119" spans="1:8" x14ac:dyDescent="0.25">
      <c r="A119" s="3"/>
      <c r="B119" s="3"/>
      <c r="C119" s="3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3"/>
      <c r="B121" s="3"/>
      <c r="C121" s="3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4"/>
      <c r="B124" s="4"/>
      <c r="C124" s="4"/>
      <c r="D124" s="1"/>
      <c r="E124" s="1"/>
      <c r="F124" s="1"/>
      <c r="G124" s="1"/>
      <c r="H124" s="1"/>
    </row>
    <row r="125" spans="1:8" x14ac:dyDescent="0.25">
      <c r="A125" s="3"/>
      <c r="B125" s="3"/>
      <c r="C125" s="3"/>
      <c r="D125" s="1"/>
      <c r="E125" s="1"/>
      <c r="F125" s="1"/>
      <c r="G125" s="1"/>
      <c r="H125" s="1"/>
    </row>
    <row r="126" spans="1:8" x14ac:dyDescent="0.25">
      <c r="A126" s="3"/>
      <c r="B126" s="3"/>
      <c r="C126" s="3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3"/>
      <c r="B128" s="3"/>
      <c r="C128" s="3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4"/>
      <c r="B131" s="4"/>
      <c r="C131" s="4"/>
      <c r="D131" s="1"/>
      <c r="E131" s="1"/>
      <c r="F131" s="1"/>
      <c r="G131" s="1"/>
      <c r="H131" s="1"/>
    </row>
    <row r="132" spans="1:8" x14ac:dyDescent="0.25">
      <c r="A132" s="3"/>
      <c r="B132" s="3"/>
      <c r="C132" s="3"/>
      <c r="D132" s="1"/>
      <c r="E132" s="1"/>
      <c r="F132" s="1"/>
      <c r="G132" s="1"/>
      <c r="H132" s="1"/>
    </row>
    <row r="133" spans="1:8" x14ac:dyDescent="0.25">
      <c r="A133" s="3"/>
      <c r="B133" s="3"/>
      <c r="C133" s="3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3"/>
      <c r="B135" s="3"/>
      <c r="C135" s="3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4"/>
      <c r="B138" s="4"/>
      <c r="C138" s="4"/>
      <c r="D138" s="1"/>
      <c r="E138" s="1"/>
      <c r="F138" s="1"/>
      <c r="G138" s="1"/>
      <c r="H138" s="1"/>
    </row>
    <row r="139" spans="1:8" x14ac:dyDescent="0.25">
      <c r="A139" s="3"/>
      <c r="B139" s="3"/>
      <c r="C139" s="3"/>
      <c r="D139" s="1"/>
      <c r="E139" s="1"/>
      <c r="F139" s="1"/>
      <c r="G139" s="1"/>
      <c r="H139" s="1"/>
    </row>
    <row r="140" spans="1:8" x14ac:dyDescent="0.25">
      <c r="A140" s="3"/>
      <c r="B140" s="3"/>
      <c r="C140" s="3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3"/>
      <c r="B142" s="3"/>
      <c r="C142" s="3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4"/>
      <c r="B145" s="4"/>
      <c r="C145" s="4"/>
      <c r="D145" s="1"/>
      <c r="E145" s="1"/>
      <c r="F145" s="1"/>
      <c r="G145" s="1"/>
      <c r="H145" s="1"/>
    </row>
    <row r="146" spans="1:8" x14ac:dyDescent="0.25">
      <c r="A146" s="3"/>
      <c r="B146" s="3"/>
      <c r="C146" s="3"/>
      <c r="D146" s="1"/>
      <c r="E146" s="1"/>
      <c r="F146" s="1"/>
      <c r="G146" s="1"/>
      <c r="H146" s="1"/>
    </row>
    <row r="147" spans="1:8" x14ac:dyDescent="0.25">
      <c r="A147" s="3"/>
      <c r="B147" s="3"/>
      <c r="C147" s="3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3"/>
      <c r="B149" s="3"/>
      <c r="C149" s="3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4"/>
      <c r="B152" s="4"/>
      <c r="C152" s="4"/>
      <c r="D152" s="1"/>
      <c r="E152" s="1"/>
      <c r="F152" s="1"/>
      <c r="G152" s="1"/>
      <c r="H152" s="1"/>
    </row>
    <row r="153" spans="1:8" x14ac:dyDescent="0.25">
      <c r="A153" s="3"/>
      <c r="B153" s="3"/>
      <c r="C153" s="3"/>
      <c r="D153" s="1"/>
      <c r="E153" s="1"/>
      <c r="F153" s="1"/>
      <c r="G153" s="1"/>
      <c r="H153" s="1"/>
    </row>
    <row r="154" spans="1:8" x14ac:dyDescent="0.25">
      <c r="A154" s="3"/>
      <c r="B154" s="3"/>
      <c r="C154" s="3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3"/>
      <c r="B156" s="3"/>
      <c r="C156" s="3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4"/>
      <c r="B159" s="4"/>
      <c r="C159" s="4"/>
      <c r="D159" s="1"/>
      <c r="E159" s="1"/>
      <c r="F159" s="1"/>
      <c r="G159" s="1"/>
      <c r="H159" s="1"/>
    </row>
    <row r="160" spans="1:8" x14ac:dyDescent="0.25">
      <c r="A160" s="3"/>
      <c r="B160" s="3"/>
      <c r="C160" s="3"/>
      <c r="D160" s="1"/>
      <c r="E160" s="1"/>
      <c r="F160" s="1"/>
      <c r="G160" s="1"/>
      <c r="H160" s="1"/>
    </row>
    <row r="161" spans="1:8" x14ac:dyDescent="0.25">
      <c r="A161" s="3"/>
      <c r="B161" s="3"/>
      <c r="C161" s="3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3"/>
      <c r="B163" s="3"/>
      <c r="C163" s="3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4"/>
      <c r="B166" s="4"/>
      <c r="C166" s="4"/>
      <c r="D166" s="1"/>
      <c r="E166" s="1"/>
      <c r="F166" s="1"/>
      <c r="G166" s="1"/>
      <c r="H166" s="1"/>
    </row>
    <row r="167" spans="1:8" x14ac:dyDescent="0.25">
      <c r="A167" s="3"/>
      <c r="B167" s="3"/>
      <c r="C167" s="3"/>
      <c r="D167" s="1"/>
      <c r="E167" s="1"/>
      <c r="F167" s="1"/>
      <c r="G167" s="1"/>
      <c r="H167" s="1"/>
    </row>
    <row r="168" spans="1:8" x14ac:dyDescent="0.25">
      <c r="A168" s="3"/>
      <c r="B168" s="3"/>
      <c r="C168" s="3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3"/>
      <c r="B170" s="3"/>
      <c r="C170" s="3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4"/>
      <c r="B173" s="4"/>
      <c r="C173" s="4"/>
      <c r="D173" s="1"/>
      <c r="E173" s="1"/>
      <c r="F173" s="1"/>
      <c r="G173" s="1"/>
      <c r="H173" s="1"/>
    </row>
    <row r="174" spans="1:8" x14ac:dyDescent="0.25">
      <c r="A174" s="3"/>
      <c r="B174" s="3"/>
      <c r="C174" s="3"/>
      <c r="D174" s="1"/>
      <c r="E174" s="1"/>
      <c r="F174" s="1"/>
      <c r="G174" s="1"/>
      <c r="H174" s="1"/>
    </row>
    <row r="175" spans="1:8" x14ac:dyDescent="0.25">
      <c r="A175" s="3"/>
      <c r="B175" s="3"/>
      <c r="C175" s="3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3"/>
      <c r="B177" s="3"/>
      <c r="C177" s="3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4"/>
      <c r="B180" s="4"/>
      <c r="C180" s="4"/>
      <c r="D180" s="1"/>
      <c r="E180" s="1"/>
      <c r="F180" s="1"/>
      <c r="G180" s="1"/>
      <c r="H180" s="1"/>
    </row>
    <row r="181" spans="1:8" x14ac:dyDescent="0.25">
      <c r="A181" s="3"/>
      <c r="B181" s="3"/>
      <c r="C181" s="3"/>
      <c r="D181" s="1"/>
      <c r="E181" s="1"/>
      <c r="F181" s="1"/>
      <c r="G181" s="1"/>
      <c r="H181" s="1"/>
    </row>
    <row r="182" spans="1:8" x14ac:dyDescent="0.25">
      <c r="A182" s="3"/>
      <c r="B182" s="3"/>
      <c r="C182" s="3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3"/>
      <c r="B184" s="3"/>
      <c r="C184" s="3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4"/>
      <c r="B187" s="4"/>
      <c r="C187" s="4"/>
      <c r="D187" s="1"/>
      <c r="E187" s="1"/>
      <c r="F187" s="1"/>
      <c r="G187" s="1"/>
      <c r="H187" s="1"/>
    </row>
    <row r="188" spans="1:8" x14ac:dyDescent="0.25">
      <c r="A188" s="3"/>
      <c r="B188" s="3"/>
      <c r="C188" s="3"/>
      <c r="D188" s="1"/>
      <c r="E188" s="1"/>
      <c r="F188" s="1"/>
      <c r="G188" s="1"/>
      <c r="H188" s="1"/>
    </row>
    <row r="189" spans="1:8" x14ac:dyDescent="0.25">
      <c r="A189" s="3"/>
      <c r="B189" s="3"/>
      <c r="C189" s="3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3"/>
      <c r="B191" s="3"/>
      <c r="C191" s="3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4"/>
      <c r="B194" s="4"/>
      <c r="C194" s="4"/>
      <c r="D194" s="1"/>
      <c r="E194" s="1"/>
      <c r="F194" s="1"/>
      <c r="G194" s="1"/>
      <c r="H194" s="1"/>
    </row>
    <row r="195" spans="1:8" x14ac:dyDescent="0.25">
      <c r="A195" s="3"/>
      <c r="B195" s="3"/>
      <c r="C195" s="3"/>
      <c r="D195" s="1"/>
      <c r="E195" s="1"/>
      <c r="F195" s="1"/>
      <c r="G195" s="1"/>
      <c r="H195" s="1"/>
    </row>
    <row r="196" spans="1:8" x14ac:dyDescent="0.25">
      <c r="A196" s="3"/>
      <c r="B196" s="3"/>
      <c r="C196" s="3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3"/>
      <c r="B198" s="3"/>
      <c r="C198" s="3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4"/>
      <c r="B201" s="4"/>
      <c r="C201" s="4"/>
      <c r="D201" s="1"/>
      <c r="E201" s="1"/>
      <c r="F201" s="1"/>
      <c r="G201" s="1"/>
      <c r="H201" s="1"/>
    </row>
    <row r="202" spans="1:8" x14ac:dyDescent="0.25">
      <c r="A202" s="3"/>
      <c r="B202" s="3"/>
      <c r="C202" s="3"/>
      <c r="D202" s="1"/>
      <c r="E202" s="1"/>
      <c r="F202" s="1"/>
      <c r="G202" s="1"/>
      <c r="H202" s="1"/>
    </row>
    <row r="203" spans="1:8" x14ac:dyDescent="0.25">
      <c r="A203" s="3"/>
      <c r="B203" s="3"/>
      <c r="C203" s="3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3"/>
      <c r="B205" s="3"/>
      <c r="C205" s="3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4"/>
      <c r="B208" s="4"/>
      <c r="C208" s="4"/>
      <c r="D208" s="1"/>
      <c r="E208" s="1"/>
      <c r="F208" s="1"/>
      <c r="G208" s="1"/>
      <c r="H208" s="1"/>
    </row>
    <row r="209" spans="1:8" x14ac:dyDescent="0.25">
      <c r="A209" s="3"/>
      <c r="B209" s="3"/>
      <c r="C209" s="3"/>
      <c r="D209" s="1"/>
      <c r="E209" s="1"/>
      <c r="F209" s="1"/>
      <c r="G209" s="1"/>
      <c r="H209" s="1"/>
    </row>
    <row r="210" spans="1:8" x14ac:dyDescent="0.25">
      <c r="A210" s="3"/>
      <c r="B210" s="3"/>
      <c r="C210" s="3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3"/>
      <c r="B212" s="3"/>
      <c r="C212" s="3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4"/>
      <c r="B215" s="4"/>
      <c r="C215" s="4"/>
      <c r="D215" s="1"/>
      <c r="E215" s="1"/>
      <c r="F215" s="1"/>
      <c r="G215" s="1"/>
      <c r="H215" s="1"/>
    </row>
    <row r="216" spans="1:8" x14ac:dyDescent="0.25">
      <c r="A216" s="3"/>
      <c r="B216" s="3"/>
      <c r="C216" s="3"/>
      <c r="D216" s="1"/>
      <c r="E216" s="1"/>
      <c r="F216" s="1"/>
      <c r="G216" s="1"/>
      <c r="H216" s="1"/>
    </row>
    <row r="217" spans="1:8" x14ac:dyDescent="0.25">
      <c r="A217" s="3"/>
      <c r="B217" s="3"/>
      <c r="C217" s="3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3"/>
      <c r="B219" s="3"/>
      <c r="C219" s="3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4"/>
      <c r="B222" s="4"/>
      <c r="C222" s="4"/>
      <c r="D222" s="1"/>
      <c r="E222" s="1"/>
      <c r="F222" s="1"/>
      <c r="G222" s="1"/>
      <c r="H222" s="1"/>
    </row>
    <row r="223" spans="1:8" x14ac:dyDescent="0.25">
      <c r="A223" s="3"/>
      <c r="B223" s="3"/>
      <c r="C223" s="3"/>
      <c r="D223" s="1"/>
      <c r="E223" s="1"/>
      <c r="F223" s="1"/>
      <c r="G223" s="1"/>
      <c r="H223" s="1"/>
    </row>
    <row r="224" spans="1:8" x14ac:dyDescent="0.25">
      <c r="A224" s="3"/>
      <c r="B224" s="3"/>
      <c r="C224" s="3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3"/>
      <c r="B226" s="3"/>
      <c r="C226" s="3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4"/>
      <c r="B229" s="4"/>
      <c r="C229" s="4"/>
      <c r="D229" s="1"/>
      <c r="E229" s="1"/>
      <c r="F229" s="1"/>
      <c r="G229" s="1"/>
      <c r="H229" s="1"/>
    </row>
    <row r="230" spans="1:8" x14ac:dyDescent="0.25">
      <c r="A230" s="3"/>
      <c r="B230" s="3"/>
      <c r="C230" s="3"/>
      <c r="D230" s="1"/>
      <c r="E230" s="1"/>
      <c r="F230" s="1"/>
      <c r="G230" s="1"/>
      <c r="H230" s="1"/>
    </row>
    <row r="231" spans="1:8" x14ac:dyDescent="0.25">
      <c r="A231" s="3"/>
      <c r="B231" s="3"/>
      <c r="C231" s="3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3"/>
      <c r="B233" s="3"/>
      <c r="C233" s="3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4"/>
      <c r="B236" s="4"/>
      <c r="C236" s="4"/>
      <c r="D236" s="1"/>
      <c r="E236" s="1"/>
      <c r="F236" s="1"/>
      <c r="G236" s="1"/>
      <c r="H236" s="1"/>
    </row>
    <row r="237" spans="1:8" x14ac:dyDescent="0.25">
      <c r="A237" s="3"/>
      <c r="B237" s="3"/>
      <c r="C237" s="3"/>
      <c r="D237" s="1"/>
      <c r="E237" s="1"/>
      <c r="F237" s="1"/>
      <c r="G237" s="1"/>
      <c r="H237" s="1"/>
    </row>
    <row r="238" spans="1:8" x14ac:dyDescent="0.25">
      <c r="A238" s="3"/>
      <c r="B238" s="3"/>
      <c r="C238" s="3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3"/>
      <c r="B240" s="3"/>
      <c r="C240" s="3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4"/>
      <c r="B243" s="4"/>
      <c r="C243" s="4"/>
      <c r="D243" s="1"/>
      <c r="E243" s="1"/>
      <c r="F243" s="1"/>
      <c r="G243" s="1"/>
      <c r="H243" s="1"/>
    </row>
    <row r="244" spans="1:8" x14ac:dyDescent="0.25">
      <c r="A244" s="3"/>
      <c r="B244" s="3"/>
      <c r="C244" s="3"/>
      <c r="D244" s="1"/>
      <c r="E244" s="1"/>
      <c r="F244" s="1"/>
      <c r="G244" s="1"/>
      <c r="H244" s="1"/>
    </row>
    <row r="245" spans="1:8" x14ac:dyDescent="0.25">
      <c r="A245" s="3"/>
      <c r="B245" s="3"/>
      <c r="C245" s="3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3"/>
      <c r="B247" s="3"/>
      <c r="C247" s="3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3"/>
      <c r="B250" s="3"/>
      <c r="C250" s="3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4"/>
      <c r="B253" s="4"/>
      <c r="C253" s="4"/>
      <c r="D253" s="1"/>
      <c r="E253" s="1"/>
      <c r="F253" s="1"/>
      <c r="G253" s="1"/>
      <c r="H253" s="1"/>
    </row>
    <row r="254" spans="1:8" x14ac:dyDescent="0.25">
      <c r="A254" s="3"/>
      <c r="B254" s="3"/>
      <c r="C254" s="3"/>
      <c r="D254" s="1"/>
      <c r="E254" s="1"/>
      <c r="F254" s="1"/>
      <c r="G254" s="1"/>
      <c r="H254" s="1"/>
    </row>
    <row r="255" spans="1:8" x14ac:dyDescent="0.25">
      <c r="A255" s="3"/>
      <c r="B255" s="3"/>
      <c r="C255" s="3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3"/>
      <c r="B257" s="3"/>
      <c r="C257" s="3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4"/>
      <c r="B260" s="4"/>
      <c r="C260" s="4"/>
      <c r="D260" s="1"/>
      <c r="E260" s="1"/>
      <c r="F260" s="1"/>
      <c r="G260" s="1"/>
      <c r="H260" s="1"/>
    </row>
    <row r="261" spans="1:8" x14ac:dyDescent="0.25">
      <c r="A261" s="3"/>
      <c r="B261" s="3"/>
      <c r="C261" s="3"/>
      <c r="D261" s="1"/>
      <c r="E261" s="1"/>
      <c r="F261" s="1"/>
      <c r="G261" s="1"/>
      <c r="H261" s="1"/>
    </row>
    <row r="262" spans="1:8" x14ac:dyDescent="0.25">
      <c r="A262" s="3"/>
      <c r="B262" s="3"/>
      <c r="C262" s="3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3"/>
      <c r="B264" s="3"/>
      <c r="C264" s="3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4"/>
      <c r="B267" s="4"/>
      <c r="C267" s="4"/>
      <c r="D267" s="1"/>
      <c r="E267" s="1"/>
      <c r="F267" s="1"/>
      <c r="G267" s="1"/>
      <c r="H267" s="1"/>
    </row>
    <row r="268" spans="1:8" x14ac:dyDescent="0.25">
      <c r="A268" s="3"/>
      <c r="B268" s="3"/>
      <c r="C268" s="3"/>
      <c r="D268" s="1"/>
      <c r="E268" s="1"/>
      <c r="F268" s="1"/>
      <c r="G268" s="1"/>
      <c r="H268" s="1"/>
    </row>
    <row r="269" spans="1:8" x14ac:dyDescent="0.25">
      <c r="A269" s="3"/>
      <c r="B269" s="3"/>
      <c r="C269" s="3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3"/>
      <c r="B271" s="3"/>
      <c r="C271" s="3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4"/>
      <c r="B274" s="4"/>
      <c r="C274" s="4"/>
      <c r="D274" s="1"/>
      <c r="E274" s="1"/>
      <c r="F274" s="1"/>
      <c r="G274" s="1"/>
      <c r="H274" s="1"/>
    </row>
    <row r="275" spans="1:8" x14ac:dyDescent="0.25">
      <c r="A275" s="3"/>
      <c r="B275" s="3"/>
      <c r="C275" s="3"/>
      <c r="D275" s="1"/>
      <c r="E275" s="1"/>
      <c r="F275" s="1"/>
      <c r="G275" s="1"/>
      <c r="H275" s="1"/>
    </row>
    <row r="276" spans="1:8" x14ac:dyDescent="0.25">
      <c r="A276" s="3"/>
      <c r="B276" s="3"/>
      <c r="C276" s="3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3"/>
      <c r="B278" s="3"/>
      <c r="C278" s="3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4"/>
      <c r="B281" s="4"/>
      <c r="C281" s="4"/>
      <c r="D281" s="1"/>
      <c r="E281" s="1"/>
      <c r="F281" s="1"/>
      <c r="G281" s="1"/>
      <c r="H281" s="1"/>
    </row>
    <row r="282" spans="1:8" x14ac:dyDescent="0.25">
      <c r="A282" s="3"/>
      <c r="B282" s="3"/>
      <c r="C282" s="3"/>
      <c r="D282" s="1"/>
      <c r="E282" s="1"/>
      <c r="F282" s="1"/>
      <c r="G282" s="1"/>
      <c r="H282" s="1"/>
    </row>
    <row r="283" spans="1:8" x14ac:dyDescent="0.25">
      <c r="A283" s="3"/>
      <c r="B283" s="3"/>
      <c r="C283" s="3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3"/>
      <c r="B285" s="3"/>
      <c r="C285" s="3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4"/>
      <c r="B288" s="4"/>
      <c r="C288" s="4"/>
      <c r="D288" s="1"/>
      <c r="E288" s="1"/>
      <c r="F288" s="1"/>
      <c r="G288" s="1"/>
      <c r="H288" s="1"/>
    </row>
    <row r="289" spans="1:8" x14ac:dyDescent="0.25">
      <c r="A289" s="3"/>
      <c r="B289" s="3"/>
      <c r="C289" s="3"/>
      <c r="D289" s="1"/>
      <c r="E289" s="1"/>
      <c r="F289" s="1"/>
      <c r="G289" s="1"/>
      <c r="H289" s="1"/>
    </row>
    <row r="290" spans="1:8" x14ac:dyDescent="0.25">
      <c r="A290" s="3"/>
      <c r="B290" s="3"/>
      <c r="C290" s="3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3"/>
      <c r="B292" s="3"/>
      <c r="C292" s="3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4"/>
      <c r="B295" s="4"/>
      <c r="C295" s="4"/>
      <c r="D295" s="1"/>
      <c r="E295" s="1"/>
      <c r="F295" s="1"/>
      <c r="G295" s="1"/>
      <c r="H295" s="1"/>
    </row>
    <row r="296" spans="1:8" x14ac:dyDescent="0.25">
      <c r="A296" s="3"/>
      <c r="B296" s="3"/>
      <c r="C296" s="3"/>
      <c r="D296" s="1"/>
      <c r="E296" s="1"/>
      <c r="F296" s="1"/>
      <c r="G296" s="1"/>
      <c r="H296" s="1"/>
    </row>
    <row r="297" spans="1:8" x14ac:dyDescent="0.25">
      <c r="A297" s="3"/>
      <c r="B297" s="3"/>
      <c r="C297" s="3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3"/>
      <c r="B299" s="3"/>
      <c r="C299" s="3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4"/>
      <c r="B302" s="4"/>
      <c r="C302" s="4"/>
      <c r="D302" s="1"/>
      <c r="E302" s="1"/>
      <c r="F302" s="1"/>
      <c r="G302" s="1"/>
      <c r="H302" s="1"/>
    </row>
    <row r="303" spans="1:8" x14ac:dyDescent="0.25">
      <c r="A303" s="3"/>
      <c r="B303" s="3"/>
      <c r="C303" s="3"/>
      <c r="D303" s="1"/>
      <c r="E303" s="1"/>
      <c r="F303" s="1"/>
      <c r="G303" s="1"/>
      <c r="H303" s="1"/>
    </row>
    <row r="304" spans="1:8" x14ac:dyDescent="0.25">
      <c r="A304" s="3"/>
      <c r="B304" s="3"/>
      <c r="C304" s="3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3"/>
      <c r="B306" s="3"/>
      <c r="C306" s="3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4"/>
      <c r="B309" s="4"/>
      <c r="C309" s="4"/>
      <c r="D309" s="1"/>
      <c r="E309" s="1"/>
      <c r="F309" s="1"/>
      <c r="G309" s="1"/>
      <c r="H309" s="1"/>
    </row>
    <row r="310" spans="1:8" x14ac:dyDescent="0.25">
      <c r="A310" s="3"/>
      <c r="B310" s="3"/>
      <c r="C310" s="3"/>
      <c r="D310" s="1"/>
      <c r="E310" s="1"/>
      <c r="F310" s="1"/>
      <c r="G310" s="1"/>
      <c r="H310" s="1"/>
    </row>
    <row r="311" spans="1:8" x14ac:dyDescent="0.25">
      <c r="A311" s="3"/>
      <c r="B311" s="3"/>
      <c r="C311" s="3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3"/>
      <c r="B313" s="3"/>
      <c r="C313" s="3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4"/>
      <c r="B316" s="4"/>
      <c r="C316" s="4"/>
      <c r="D316" s="1"/>
      <c r="E316" s="1"/>
      <c r="F316" s="1"/>
      <c r="G316" s="1"/>
      <c r="H316" s="1"/>
    </row>
    <row r="317" spans="1:8" x14ac:dyDescent="0.25">
      <c r="A317" s="3"/>
      <c r="B317" s="3"/>
      <c r="C317" s="3"/>
      <c r="D317" s="1"/>
      <c r="E317" s="1"/>
      <c r="F317" s="1"/>
      <c r="G317" s="1"/>
      <c r="H317" s="1"/>
    </row>
    <row r="318" spans="1:8" x14ac:dyDescent="0.25">
      <c r="A318" s="3"/>
      <c r="B318" s="3"/>
      <c r="C318" s="3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3"/>
      <c r="B320" s="3"/>
      <c r="C320" s="3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4"/>
      <c r="B323" s="4"/>
      <c r="C323" s="4"/>
      <c r="D323" s="1"/>
      <c r="E323" s="1"/>
      <c r="F323" s="1"/>
      <c r="G323" s="1"/>
      <c r="H323" s="1"/>
    </row>
    <row r="324" spans="1:8" x14ac:dyDescent="0.25">
      <c r="A324" s="3"/>
      <c r="B324" s="3"/>
      <c r="C324" s="3"/>
      <c r="D324" s="1"/>
      <c r="E324" s="1"/>
      <c r="F324" s="1"/>
      <c r="G324" s="1"/>
      <c r="H324" s="1"/>
    </row>
    <row r="325" spans="1:8" x14ac:dyDescent="0.25">
      <c r="A325" s="3"/>
      <c r="B325" s="3"/>
      <c r="C325" s="3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3"/>
      <c r="B327" s="3"/>
      <c r="C327" s="3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4"/>
      <c r="B330" s="4"/>
      <c r="C330" s="4"/>
      <c r="D330" s="1"/>
      <c r="E330" s="1"/>
      <c r="F330" s="1"/>
      <c r="G330" s="1"/>
      <c r="H330" s="1"/>
    </row>
    <row r="331" spans="1:8" x14ac:dyDescent="0.25">
      <c r="A331" s="3"/>
      <c r="B331" s="3"/>
      <c r="C331" s="3"/>
      <c r="D331" s="1"/>
      <c r="E331" s="1"/>
      <c r="F331" s="1"/>
      <c r="G331" s="1"/>
      <c r="H331" s="1"/>
    </row>
    <row r="332" spans="1:8" x14ac:dyDescent="0.25">
      <c r="A332" s="3"/>
      <c r="B332" s="3"/>
      <c r="C332" s="3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3"/>
      <c r="B334" s="3"/>
      <c r="C334" s="3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4"/>
      <c r="B337" s="4"/>
      <c r="C337" s="4"/>
      <c r="D337" s="1"/>
      <c r="E337" s="1"/>
      <c r="F337" s="1"/>
      <c r="G337" s="1"/>
      <c r="H337" s="1"/>
    </row>
    <row r="338" spans="1:8" x14ac:dyDescent="0.25">
      <c r="A338" s="3"/>
      <c r="B338" s="3"/>
      <c r="C338" s="3"/>
      <c r="D338" s="1"/>
      <c r="E338" s="1"/>
      <c r="F338" s="1"/>
      <c r="G338" s="1"/>
      <c r="H338" s="1"/>
    </row>
    <row r="339" spans="1:8" x14ac:dyDescent="0.25">
      <c r="A339" s="3"/>
      <c r="B339" s="3"/>
      <c r="C339" s="3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3"/>
      <c r="B341" s="3"/>
      <c r="C341" s="3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4"/>
      <c r="B344" s="4"/>
      <c r="C344" s="4"/>
      <c r="D344" s="1"/>
      <c r="E344" s="1"/>
      <c r="F344" s="1"/>
      <c r="G344" s="1"/>
      <c r="H344" s="1"/>
    </row>
    <row r="345" spans="1:8" x14ac:dyDescent="0.25">
      <c r="A345" s="3"/>
      <c r="B345" s="3"/>
      <c r="C345" s="3"/>
      <c r="D345" s="1"/>
      <c r="E345" s="1"/>
      <c r="F345" s="1"/>
      <c r="G345" s="1"/>
      <c r="H345" s="1"/>
    </row>
    <row r="346" spans="1:8" x14ac:dyDescent="0.25">
      <c r="A346" s="3"/>
      <c r="B346" s="3"/>
      <c r="C346" s="3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3"/>
      <c r="B348" s="3"/>
      <c r="C348" s="3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4"/>
      <c r="B351" s="4"/>
      <c r="C351" s="4"/>
      <c r="D351" s="1"/>
      <c r="E351" s="1"/>
      <c r="F351" s="1"/>
      <c r="G351" s="1"/>
      <c r="H351" s="1"/>
    </row>
    <row r="352" spans="1:8" x14ac:dyDescent="0.25">
      <c r="A352" s="3"/>
      <c r="B352" s="3"/>
      <c r="C352" s="3"/>
      <c r="D352" s="1"/>
      <c r="E352" s="1"/>
      <c r="F352" s="1"/>
      <c r="G352" s="1"/>
      <c r="H352" s="1"/>
    </row>
    <row r="353" spans="1:8" x14ac:dyDescent="0.25">
      <c r="A353" s="3"/>
      <c r="B353" s="3"/>
      <c r="C353" s="3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3"/>
      <c r="B355" s="3"/>
      <c r="C355" s="3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4"/>
      <c r="B358" s="4"/>
      <c r="C358" s="4"/>
      <c r="D358" s="1"/>
      <c r="E358" s="1"/>
      <c r="F358" s="1"/>
      <c r="G358" s="1"/>
      <c r="H358" s="1"/>
    </row>
    <row r="359" spans="1:8" x14ac:dyDescent="0.25">
      <c r="A359" s="3"/>
      <c r="B359" s="3"/>
      <c r="C359" s="3"/>
      <c r="D359" s="1"/>
      <c r="E359" s="1"/>
      <c r="F359" s="1"/>
      <c r="G359" s="1"/>
      <c r="H359" s="1"/>
    </row>
    <row r="360" spans="1:8" x14ac:dyDescent="0.25">
      <c r="A360" s="3"/>
      <c r="B360" s="3"/>
      <c r="C360" s="3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3"/>
      <c r="B362" s="3"/>
      <c r="C362" s="3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4"/>
      <c r="B365" s="4"/>
      <c r="C365" s="4"/>
      <c r="D365" s="1"/>
      <c r="E365" s="1"/>
      <c r="F365" s="1"/>
      <c r="G365" s="1"/>
      <c r="H365" s="1"/>
    </row>
    <row r="366" spans="1:8" x14ac:dyDescent="0.25">
      <c r="A366" s="3"/>
      <c r="B366" s="3"/>
      <c r="C366" s="3"/>
      <c r="D366" s="1"/>
      <c r="E366" s="1"/>
      <c r="F366" s="1"/>
      <c r="G366" s="1"/>
      <c r="H366" s="1"/>
    </row>
    <row r="367" spans="1:8" x14ac:dyDescent="0.25">
      <c r="A367" s="3"/>
      <c r="B367" s="3"/>
      <c r="C367" s="3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3"/>
      <c r="B369" s="3"/>
      <c r="C369" s="3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4"/>
      <c r="B372" s="4"/>
      <c r="C372" s="4"/>
      <c r="D372" s="1"/>
      <c r="E372" s="1"/>
      <c r="F372" s="1"/>
      <c r="G372" s="1"/>
      <c r="H372" s="1"/>
    </row>
    <row r="373" spans="1:8" x14ac:dyDescent="0.25">
      <c r="A373" s="3"/>
      <c r="B373" s="3"/>
      <c r="C373" s="3"/>
      <c r="D373" s="1"/>
      <c r="E373" s="1"/>
      <c r="F373" s="1"/>
      <c r="G373" s="1"/>
      <c r="H373" s="1"/>
    </row>
    <row r="374" spans="1:8" x14ac:dyDescent="0.25">
      <c r="A374" s="3"/>
      <c r="B374" s="3"/>
      <c r="C374" s="3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3"/>
      <c r="B376" s="3"/>
      <c r="C376" s="3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4"/>
      <c r="B379" s="4"/>
      <c r="C379" s="4"/>
      <c r="D379" s="1"/>
      <c r="E379" s="1"/>
      <c r="F379" s="1"/>
      <c r="G379" s="1"/>
      <c r="H379" s="1"/>
    </row>
    <row r="380" spans="1:8" x14ac:dyDescent="0.25">
      <c r="A380" s="3"/>
      <c r="B380" s="3"/>
      <c r="C380" s="3"/>
      <c r="D380" s="1"/>
      <c r="E380" s="1"/>
      <c r="F380" s="1"/>
      <c r="G380" s="1"/>
      <c r="H380" s="1"/>
    </row>
    <row r="381" spans="1:8" x14ac:dyDescent="0.25">
      <c r="A381" s="3"/>
      <c r="B381" s="3"/>
      <c r="C381" s="3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3"/>
      <c r="B383" s="3"/>
      <c r="C383" s="3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4"/>
      <c r="B386" s="4"/>
      <c r="C386" s="4"/>
      <c r="D386" s="1"/>
      <c r="E386" s="1"/>
      <c r="F386" s="1"/>
      <c r="G386" s="1"/>
      <c r="H386" s="1"/>
    </row>
    <row r="387" spans="1:8" x14ac:dyDescent="0.25">
      <c r="A387" s="3"/>
      <c r="B387" s="3"/>
      <c r="C387" s="3"/>
      <c r="D387" s="1"/>
      <c r="E387" s="1"/>
      <c r="F387" s="1"/>
      <c r="G387" s="1"/>
      <c r="H387" s="1"/>
    </row>
    <row r="388" spans="1:8" x14ac:dyDescent="0.25">
      <c r="A388" s="3"/>
      <c r="B388" s="3"/>
      <c r="C388" s="3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3"/>
      <c r="B390" s="3"/>
      <c r="C390" s="3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4"/>
      <c r="B393" s="4"/>
      <c r="C393" s="4"/>
      <c r="D393" s="1"/>
      <c r="E393" s="1"/>
      <c r="F393" s="1"/>
      <c r="G393" s="1"/>
      <c r="H393" s="1"/>
    </row>
    <row r="394" spans="1:8" x14ac:dyDescent="0.25">
      <c r="A394" s="3"/>
      <c r="B394" s="3"/>
      <c r="C394" s="3"/>
      <c r="D394" s="1"/>
      <c r="E394" s="1"/>
      <c r="F394" s="1"/>
      <c r="G394" s="1"/>
      <c r="H394" s="1"/>
    </row>
    <row r="395" spans="1:8" x14ac:dyDescent="0.25">
      <c r="A395" s="3"/>
      <c r="B395" s="3"/>
      <c r="C395" s="3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3"/>
      <c r="B397" s="3"/>
      <c r="C397" s="3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4"/>
      <c r="B400" s="4"/>
      <c r="C400" s="4"/>
      <c r="D400" s="1"/>
      <c r="E400" s="1"/>
      <c r="F400" s="1"/>
      <c r="G400" s="1"/>
      <c r="H400" s="1"/>
    </row>
    <row r="401" spans="1:8" x14ac:dyDescent="0.25">
      <c r="A401" s="3"/>
      <c r="B401" s="3"/>
      <c r="C401" s="3"/>
      <c r="D401" s="1"/>
      <c r="E401" s="1"/>
      <c r="F401" s="1"/>
      <c r="G401" s="1"/>
      <c r="H401" s="1"/>
    </row>
    <row r="402" spans="1:8" x14ac:dyDescent="0.25">
      <c r="A402" s="3"/>
      <c r="B402" s="3"/>
      <c r="C402" s="3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3"/>
      <c r="B404" s="3"/>
      <c r="C404" s="3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4"/>
      <c r="B407" s="4"/>
      <c r="C407" s="4"/>
      <c r="D407" s="1"/>
      <c r="E407" s="1"/>
      <c r="F407" s="1"/>
      <c r="G407" s="1"/>
      <c r="H407" s="1"/>
    </row>
    <row r="408" spans="1:8" x14ac:dyDescent="0.25">
      <c r="A408" s="3"/>
      <c r="B408" s="3"/>
      <c r="C408" s="3"/>
      <c r="D408" s="1"/>
      <c r="E408" s="1"/>
      <c r="F408" s="1"/>
      <c r="G408" s="1"/>
      <c r="H408" s="1"/>
    </row>
    <row r="409" spans="1:8" x14ac:dyDescent="0.25">
      <c r="A409" s="3"/>
      <c r="B409" s="3"/>
      <c r="C409" s="3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3"/>
      <c r="B411" s="3"/>
      <c r="C411" s="3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4"/>
      <c r="B414" s="4"/>
      <c r="C414" s="4"/>
      <c r="D414" s="1"/>
      <c r="E414" s="1"/>
      <c r="F414" s="1"/>
      <c r="G414" s="1"/>
      <c r="H414" s="1"/>
    </row>
    <row r="415" spans="1:8" x14ac:dyDescent="0.25">
      <c r="A415" s="3"/>
      <c r="B415" s="3"/>
      <c r="C415" s="3"/>
      <c r="D415" s="1"/>
      <c r="E415" s="1"/>
      <c r="F415" s="1"/>
      <c r="G415" s="1"/>
      <c r="H415" s="1"/>
    </row>
    <row r="416" spans="1:8" x14ac:dyDescent="0.25">
      <c r="A416" s="3"/>
      <c r="B416" s="3"/>
      <c r="C416" s="3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3"/>
      <c r="B418" s="3"/>
      <c r="C418" s="3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4"/>
      <c r="B421" s="4"/>
      <c r="C421" s="4"/>
      <c r="D421" s="1"/>
      <c r="E421" s="1"/>
      <c r="F421" s="1"/>
      <c r="G421" s="1"/>
      <c r="H421" s="1"/>
    </row>
    <row r="422" spans="1:8" x14ac:dyDescent="0.25">
      <c r="A422" s="3"/>
      <c r="B422" s="3"/>
      <c r="C422" s="3"/>
      <c r="D422" s="1"/>
      <c r="E422" s="1"/>
      <c r="F422" s="1"/>
      <c r="G422" s="1"/>
      <c r="H422" s="1"/>
    </row>
    <row r="423" spans="1:8" x14ac:dyDescent="0.25">
      <c r="A423" s="3"/>
      <c r="B423" s="3"/>
      <c r="C423" s="3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3"/>
      <c r="B425" s="3"/>
      <c r="C425" s="3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4"/>
      <c r="B428" s="4"/>
      <c r="C428" s="4"/>
      <c r="D428" s="1"/>
      <c r="E428" s="1"/>
      <c r="F428" s="1"/>
      <c r="G428" s="1"/>
      <c r="H428" s="1"/>
    </row>
    <row r="429" spans="1:8" x14ac:dyDescent="0.25">
      <c r="A429" s="3"/>
      <c r="B429" s="3"/>
      <c r="C429" s="3"/>
      <c r="D429" s="1"/>
      <c r="E429" s="1"/>
      <c r="F429" s="1"/>
      <c r="G429" s="1"/>
      <c r="H429" s="1"/>
    </row>
    <row r="430" spans="1:8" x14ac:dyDescent="0.25">
      <c r="A430" s="3"/>
      <c r="B430" s="3"/>
      <c r="C430" s="3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3"/>
      <c r="B432" s="3"/>
      <c r="C432" s="3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4"/>
      <c r="B435" s="4"/>
      <c r="C435" s="4"/>
      <c r="D435" s="1"/>
      <c r="E435" s="1"/>
      <c r="F435" s="1"/>
      <c r="G435" s="1"/>
      <c r="H435" s="1"/>
    </row>
    <row r="436" spans="1:8" x14ac:dyDescent="0.25">
      <c r="A436" s="3"/>
      <c r="B436" s="3"/>
      <c r="C436" s="3"/>
      <c r="D436" s="1"/>
      <c r="E436" s="1"/>
      <c r="F436" s="1"/>
      <c r="G436" s="1"/>
      <c r="H436" s="1"/>
    </row>
    <row r="437" spans="1:8" x14ac:dyDescent="0.25">
      <c r="A437" s="3"/>
      <c r="B437" s="3"/>
      <c r="C437" s="3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3"/>
      <c r="B439" s="3"/>
      <c r="C439" s="3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4"/>
      <c r="B442" s="4"/>
      <c r="C442" s="4"/>
      <c r="D442" s="1"/>
      <c r="E442" s="1"/>
      <c r="F442" s="1"/>
      <c r="G442" s="1"/>
      <c r="H442" s="1"/>
    </row>
    <row r="443" spans="1:8" x14ac:dyDescent="0.25">
      <c r="A443" s="3"/>
      <c r="B443" s="3"/>
      <c r="C443" s="3"/>
      <c r="D443" s="1"/>
      <c r="E443" s="1"/>
      <c r="F443" s="1"/>
      <c r="G443" s="1"/>
      <c r="H443" s="1"/>
    </row>
    <row r="444" spans="1:8" x14ac:dyDescent="0.25">
      <c r="A444" s="3"/>
      <c r="B444" s="3"/>
      <c r="C444" s="3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3"/>
      <c r="B446" s="3"/>
      <c r="C446" s="3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4"/>
      <c r="B449" s="4"/>
      <c r="C449" s="4"/>
      <c r="D449" s="1"/>
      <c r="E449" s="1"/>
      <c r="F449" s="1"/>
      <c r="G449" s="1"/>
      <c r="H449" s="1"/>
    </row>
    <row r="450" spans="1:8" x14ac:dyDescent="0.25">
      <c r="A450" s="3"/>
      <c r="B450" s="3"/>
      <c r="C450" s="3"/>
      <c r="D450" s="1"/>
      <c r="E450" s="1"/>
      <c r="F450" s="1"/>
      <c r="G450" s="1"/>
      <c r="H450" s="1"/>
    </row>
    <row r="451" spans="1:8" x14ac:dyDescent="0.25">
      <c r="A451" s="3"/>
      <c r="B451" s="3"/>
      <c r="C451" s="3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3"/>
      <c r="B453" s="3"/>
      <c r="C453" s="3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4"/>
      <c r="B456" s="4"/>
      <c r="C456" s="4"/>
      <c r="D456" s="1"/>
      <c r="E456" s="1"/>
      <c r="F456" s="1"/>
      <c r="G456" s="1"/>
      <c r="H456" s="1"/>
    </row>
    <row r="457" spans="1:8" x14ac:dyDescent="0.25">
      <c r="A457" s="3"/>
      <c r="B457" s="3"/>
      <c r="C457" s="3"/>
      <c r="D457" s="1"/>
      <c r="E457" s="1"/>
      <c r="F457" s="1"/>
      <c r="G457" s="1"/>
      <c r="H457" s="1"/>
    </row>
    <row r="458" spans="1:8" x14ac:dyDescent="0.25">
      <c r="A458" s="3"/>
      <c r="B458" s="3"/>
      <c r="C458" s="3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3"/>
      <c r="B460" s="3"/>
      <c r="C460" s="3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4"/>
      <c r="B463" s="4"/>
      <c r="C463" s="4"/>
      <c r="D463" s="1"/>
      <c r="E463" s="1"/>
      <c r="F463" s="1"/>
      <c r="G463" s="1"/>
      <c r="H463" s="1"/>
    </row>
    <row r="464" spans="1:8" x14ac:dyDescent="0.25">
      <c r="A464" s="3"/>
      <c r="B464" s="3"/>
      <c r="C464" s="3"/>
      <c r="D464" s="1"/>
      <c r="E464" s="1"/>
      <c r="F464" s="1"/>
      <c r="G464" s="1"/>
      <c r="H464" s="1"/>
    </row>
    <row r="465" spans="1:8" x14ac:dyDescent="0.25">
      <c r="A465" s="3"/>
      <c r="B465" s="3"/>
      <c r="C465" s="3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3"/>
      <c r="B467" s="3"/>
      <c r="C467" s="3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4"/>
      <c r="B470" s="4"/>
      <c r="C470" s="4"/>
      <c r="D470" s="1"/>
      <c r="E470" s="1"/>
      <c r="F470" s="1"/>
      <c r="G470" s="1"/>
      <c r="H470" s="1"/>
    </row>
    <row r="471" spans="1:8" x14ac:dyDescent="0.25">
      <c r="A471" s="3"/>
      <c r="B471" s="3"/>
      <c r="C471" s="3"/>
      <c r="D471" s="1"/>
      <c r="E471" s="1"/>
      <c r="F471" s="1"/>
      <c r="G471" s="1"/>
      <c r="H471" s="1"/>
    </row>
    <row r="472" spans="1:8" x14ac:dyDescent="0.25">
      <c r="A472" s="3"/>
      <c r="B472" s="3"/>
      <c r="C472" s="3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3"/>
      <c r="B474" s="3"/>
      <c r="C474" s="3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3"/>
      <c r="B477" s="3"/>
      <c r="C477" s="3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4"/>
      <c r="B480" s="4"/>
      <c r="C480" s="4"/>
      <c r="D480" s="1"/>
      <c r="E480" s="1"/>
      <c r="F480" s="1"/>
      <c r="G480" s="1"/>
      <c r="H480" s="1"/>
    </row>
    <row r="481" spans="1:8" x14ac:dyDescent="0.25">
      <c r="A481" s="3"/>
      <c r="B481" s="3"/>
      <c r="C481" s="3"/>
      <c r="D481" s="1"/>
      <c r="E481" s="1"/>
      <c r="F481" s="1"/>
      <c r="G481" s="1"/>
      <c r="H481" s="1"/>
    </row>
    <row r="482" spans="1:8" x14ac:dyDescent="0.25">
      <c r="A482" s="3"/>
      <c r="B482" s="3"/>
      <c r="C482" s="3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3"/>
      <c r="B484" s="3"/>
      <c r="C484" s="3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4"/>
      <c r="B487" s="4"/>
      <c r="C487" s="4"/>
      <c r="D487" s="1"/>
      <c r="E487" s="1"/>
      <c r="F487" s="1"/>
      <c r="G487" s="1"/>
      <c r="H487" s="1"/>
    </row>
    <row r="488" spans="1:8" x14ac:dyDescent="0.25">
      <c r="A488" s="3"/>
      <c r="B488" s="3"/>
      <c r="C488" s="3"/>
      <c r="D488" s="1"/>
      <c r="E488" s="1"/>
      <c r="F488" s="1"/>
      <c r="G488" s="1"/>
      <c r="H488" s="1"/>
    </row>
    <row r="489" spans="1:8" x14ac:dyDescent="0.25">
      <c r="A489" s="3"/>
      <c r="B489" s="3"/>
      <c r="C489" s="3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3"/>
      <c r="B491" s="3"/>
      <c r="C491" s="3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4"/>
      <c r="B494" s="4"/>
      <c r="C494" s="4"/>
      <c r="D494" s="1"/>
      <c r="E494" s="1"/>
      <c r="F494" s="1"/>
      <c r="G494" s="1"/>
      <c r="H494" s="1"/>
    </row>
    <row r="495" spans="1:8" x14ac:dyDescent="0.25">
      <c r="A495" s="3"/>
      <c r="B495" s="3"/>
      <c r="C495" s="3"/>
      <c r="D495" s="1"/>
      <c r="E495" s="1"/>
      <c r="F495" s="1"/>
      <c r="G495" s="1"/>
      <c r="H495" s="1"/>
    </row>
    <row r="496" spans="1:8" x14ac:dyDescent="0.25">
      <c r="A496" s="3"/>
      <c r="B496" s="3"/>
      <c r="C496" s="3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3"/>
      <c r="B498" s="3"/>
      <c r="C498" s="3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4"/>
      <c r="B501" s="4"/>
      <c r="C501" s="4"/>
      <c r="D501" s="1"/>
      <c r="E501" s="1"/>
      <c r="F501" s="1"/>
      <c r="G501" s="1"/>
      <c r="H501" s="1"/>
    </row>
    <row r="502" spans="1:8" x14ac:dyDescent="0.25">
      <c r="A502" s="3"/>
      <c r="B502" s="3"/>
      <c r="C502" s="3"/>
      <c r="D502" s="1"/>
      <c r="E502" s="1"/>
      <c r="F502" s="1"/>
      <c r="G502" s="1"/>
      <c r="H502" s="1"/>
    </row>
    <row r="503" spans="1:8" x14ac:dyDescent="0.25">
      <c r="A503" s="3"/>
      <c r="B503" s="3"/>
      <c r="C503" s="3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3"/>
      <c r="B505" s="3"/>
      <c r="C505" s="3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4"/>
      <c r="B508" s="4"/>
      <c r="C508" s="4"/>
      <c r="D508" s="1"/>
      <c r="E508" s="1"/>
      <c r="F508" s="1"/>
      <c r="G508" s="1"/>
      <c r="H508" s="1"/>
    </row>
    <row r="509" spans="1:8" x14ac:dyDescent="0.25">
      <c r="A509" s="3"/>
      <c r="B509" s="3"/>
      <c r="C509" s="3"/>
      <c r="D509" s="1"/>
      <c r="E509" s="1"/>
      <c r="F509" s="1"/>
      <c r="G509" s="1"/>
      <c r="H509" s="1"/>
    </row>
    <row r="510" spans="1:8" x14ac:dyDescent="0.25">
      <c r="A510" s="3"/>
      <c r="B510" s="3"/>
      <c r="C510" s="3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3"/>
      <c r="B512" s="3"/>
      <c r="C512" s="3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4"/>
      <c r="B515" s="4"/>
      <c r="C515" s="4"/>
      <c r="D515" s="1"/>
      <c r="E515" s="1"/>
      <c r="F515" s="1"/>
      <c r="G515" s="1"/>
      <c r="H515" s="1"/>
    </row>
    <row r="516" spans="1:8" x14ac:dyDescent="0.25">
      <c r="A516" s="3"/>
      <c r="B516" s="3"/>
      <c r="C516" s="3"/>
      <c r="D516" s="1"/>
      <c r="E516" s="1"/>
      <c r="F516" s="1"/>
      <c r="G516" s="1"/>
      <c r="H516" s="1"/>
    </row>
    <row r="517" spans="1:8" x14ac:dyDescent="0.25">
      <c r="A517" s="3"/>
      <c r="B517" s="3"/>
      <c r="C517" s="3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3"/>
      <c r="B519" s="3"/>
      <c r="C519" s="3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4"/>
      <c r="B522" s="4"/>
      <c r="C522" s="4"/>
      <c r="D522" s="1"/>
      <c r="E522" s="1"/>
      <c r="F522" s="1"/>
      <c r="G522" s="1"/>
      <c r="H522" s="1"/>
    </row>
    <row r="523" spans="1:8" x14ac:dyDescent="0.25">
      <c r="A523" s="3"/>
      <c r="B523" s="3"/>
      <c r="C523" s="3"/>
      <c r="D523" s="1"/>
      <c r="E523" s="1"/>
      <c r="F523" s="1"/>
      <c r="G523" s="1"/>
      <c r="H523" s="1"/>
    </row>
    <row r="524" spans="1:8" x14ac:dyDescent="0.25">
      <c r="A524" s="3"/>
      <c r="B524" s="3"/>
      <c r="C524" s="3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3"/>
      <c r="B526" s="3"/>
      <c r="C526" s="3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4"/>
      <c r="B529" s="4"/>
      <c r="C529" s="4"/>
      <c r="D529" s="1"/>
      <c r="E529" s="1"/>
      <c r="F529" s="1"/>
      <c r="G529" s="1"/>
      <c r="H529" s="1"/>
    </row>
    <row r="530" spans="1:8" x14ac:dyDescent="0.25">
      <c r="A530" s="3"/>
      <c r="B530" s="3"/>
      <c r="C530" s="3"/>
      <c r="D530" s="1"/>
      <c r="E530" s="1"/>
      <c r="F530" s="1"/>
      <c r="G530" s="1"/>
      <c r="H530" s="1"/>
    </row>
    <row r="531" spans="1:8" x14ac:dyDescent="0.25">
      <c r="A531" s="3"/>
      <c r="B531" s="3"/>
      <c r="C531" s="3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3"/>
      <c r="B533" s="3"/>
      <c r="C533" s="3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4"/>
      <c r="B536" s="4"/>
      <c r="C536" s="4"/>
      <c r="D536" s="1"/>
      <c r="E536" s="1"/>
      <c r="F536" s="1"/>
      <c r="G536" s="1"/>
      <c r="H536" s="1"/>
    </row>
    <row r="537" spans="1:8" x14ac:dyDescent="0.25">
      <c r="A537" s="3"/>
      <c r="B537" s="3"/>
      <c r="C537" s="3"/>
      <c r="D537" s="1"/>
      <c r="E537" s="1"/>
      <c r="F537" s="1"/>
      <c r="G537" s="1"/>
      <c r="H537" s="1"/>
    </row>
    <row r="538" spans="1:8" x14ac:dyDescent="0.25">
      <c r="A538" s="3"/>
      <c r="B538" s="3"/>
      <c r="C538" s="3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3"/>
      <c r="B540" s="3"/>
      <c r="C540" s="3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4"/>
      <c r="B543" s="4"/>
      <c r="C543" s="4"/>
      <c r="D543" s="1"/>
      <c r="E543" s="1"/>
      <c r="F543" s="1"/>
      <c r="G543" s="1"/>
      <c r="H543" s="1"/>
    </row>
    <row r="544" spans="1:8" x14ac:dyDescent="0.25">
      <c r="A544" s="3"/>
      <c r="B544" s="3"/>
      <c r="C544" s="3"/>
      <c r="D544" s="1"/>
      <c r="E544" s="1"/>
      <c r="F544" s="1"/>
      <c r="G544" s="1"/>
      <c r="H544" s="1"/>
    </row>
    <row r="545" spans="1:8" x14ac:dyDescent="0.25">
      <c r="A545" s="3"/>
      <c r="B545" s="3"/>
      <c r="C545" s="3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3"/>
      <c r="B547" s="3"/>
      <c r="C547" s="3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4"/>
      <c r="B550" s="4"/>
      <c r="C550" s="4"/>
      <c r="D550" s="1"/>
      <c r="E550" s="1"/>
      <c r="F550" s="1"/>
      <c r="G550" s="1"/>
      <c r="H550" s="1"/>
    </row>
    <row r="551" spans="1:8" x14ac:dyDescent="0.25">
      <c r="A551" s="3"/>
      <c r="B551" s="3"/>
      <c r="C551" s="3"/>
      <c r="D551" s="1"/>
      <c r="E551" s="1"/>
      <c r="F551" s="1"/>
      <c r="G551" s="1"/>
      <c r="H551" s="1"/>
    </row>
    <row r="552" spans="1:8" x14ac:dyDescent="0.25">
      <c r="A552" s="3"/>
      <c r="B552" s="3"/>
      <c r="C552" s="3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3"/>
      <c r="B554" s="3"/>
      <c r="C554" s="3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4"/>
      <c r="B557" s="4"/>
      <c r="C557" s="4"/>
      <c r="D557" s="1"/>
      <c r="E557" s="1"/>
      <c r="F557" s="1"/>
      <c r="G557" s="1"/>
      <c r="H557" s="1"/>
    </row>
    <row r="558" spans="1:8" x14ac:dyDescent="0.25">
      <c r="A558" s="3"/>
      <c r="B558" s="3"/>
      <c r="C558" s="3"/>
      <c r="D558" s="1"/>
      <c r="E558" s="1"/>
      <c r="F558" s="1"/>
      <c r="G558" s="1"/>
      <c r="H558" s="1"/>
    </row>
    <row r="559" spans="1:8" x14ac:dyDescent="0.25">
      <c r="A559" s="3"/>
      <c r="B559" s="3"/>
      <c r="C559" s="3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3"/>
      <c r="B561" s="3"/>
      <c r="C561" s="3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4"/>
      <c r="B564" s="4"/>
      <c r="C564" s="4"/>
      <c r="D564" s="1"/>
      <c r="E564" s="1"/>
      <c r="F564" s="1"/>
      <c r="G564" s="1"/>
      <c r="H564" s="1"/>
    </row>
    <row r="565" spans="1:8" x14ac:dyDescent="0.25">
      <c r="A565" s="3"/>
      <c r="B565" s="3"/>
      <c r="C565" s="3"/>
      <c r="D565" s="1"/>
      <c r="E565" s="1"/>
      <c r="F565" s="1"/>
      <c r="G565" s="1"/>
      <c r="H565" s="1"/>
    </row>
    <row r="566" spans="1:8" x14ac:dyDescent="0.25">
      <c r="A566" s="3"/>
      <c r="B566" s="3"/>
      <c r="C566" s="3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3"/>
      <c r="B568" s="3"/>
      <c r="C568" s="3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4"/>
      <c r="B571" s="4"/>
      <c r="C571" s="4"/>
      <c r="D571" s="1"/>
      <c r="E571" s="1"/>
      <c r="F571" s="1"/>
      <c r="G571" s="1"/>
      <c r="H571" s="1"/>
    </row>
    <row r="572" spans="1:8" x14ac:dyDescent="0.25">
      <c r="A572" s="3"/>
      <c r="B572" s="3"/>
      <c r="C572" s="3"/>
      <c r="D572" s="1"/>
      <c r="E572" s="1"/>
      <c r="F572" s="1"/>
      <c r="G572" s="1"/>
      <c r="H572" s="1"/>
    </row>
    <row r="573" spans="1:8" x14ac:dyDescent="0.25">
      <c r="A573" s="3"/>
      <c r="B573" s="3"/>
      <c r="C573" s="3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3"/>
      <c r="B575" s="3"/>
      <c r="C575" s="3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4"/>
      <c r="B578" s="4"/>
      <c r="C578" s="4"/>
      <c r="D578" s="1"/>
      <c r="E578" s="1"/>
      <c r="F578" s="1"/>
      <c r="G578" s="1"/>
      <c r="H578" s="1"/>
    </row>
    <row r="579" spans="1:8" x14ac:dyDescent="0.25">
      <c r="A579" s="3"/>
      <c r="B579" s="3"/>
      <c r="C579" s="3"/>
      <c r="D579" s="1"/>
      <c r="E579" s="1"/>
      <c r="F579" s="1"/>
      <c r="G579" s="1"/>
      <c r="H579" s="1"/>
    </row>
    <row r="580" spans="1:8" x14ac:dyDescent="0.25">
      <c r="A580" s="3"/>
      <c r="B580" s="3"/>
      <c r="C580" s="3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3"/>
      <c r="B582" s="3"/>
      <c r="C582" s="3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4"/>
      <c r="B585" s="4"/>
      <c r="C585" s="4"/>
      <c r="D585" s="1"/>
      <c r="E585" s="1"/>
      <c r="F585" s="1"/>
      <c r="G585" s="1"/>
      <c r="H585" s="1"/>
    </row>
    <row r="586" spans="1:8" x14ac:dyDescent="0.25">
      <c r="A586" s="3"/>
      <c r="B586" s="3"/>
      <c r="C586" s="3"/>
      <c r="D586" s="1"/>
      <c r="E586" s="1"/>
      <c r="F586" s="1"/>
      <c r="G586" s="1"/>
      <c r="H586" s="1"/>
    </row>
    <row r="587" spans="1:8" x14ac:dyDescent="0.25">
      <c r="A587" s="3"/>
      <c r="B587" s="3"/>
      <c r="C587" s="3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3"/>
      <c r="B589" s="3"/>
      <c r="C589" s="3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4"/>
      <c r="B592" s="4"/>
      <c r="C592" s="4"/>
      <c r="D592" s="1"/>
      <c r="E592" s="1"/>
      <c r="F592" s="1"/>
      <c r="G592" s="1"/>
      <c r="H592" s="1"/>
    </row>
    <row r="593" spans="1:8" x14ac:dyDescent="0.25">
      <c r="A593" s="3"/>
      <c r="B593" s="3"/>
      <c r="C593" s="3"/>
      <c r="D593" s="1"/>
      <c r="E593" s="1"/>
      <c r="F593" s="1"/>
      <c r="G593" s="1"/>
      <c r="H593" s="1"/>
    </row>
    <row r="594" spans="1:8" x14ac:dyDescent="0.25">
      <c r="A594" s="3"/>
      <c r="B594" s="3"/>
      <c r="C594" s="3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3"/>
      <c r="B596" s="3"/>
      <c r="C596" s="3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4"/>
      <c r="B599" s="4"/>
      <c r="C599" s="4"/>
      <c r="D599" s="1"/>
      <c r="E599" s="1"/>
      <c r="F599" s="1"/>
      <c r="G599" s="1"/>
      <c r="H599" s="1"/>
    </row>
    <row r="600" spans="1:8" x14ac:dyDescent="0.25">
      <c r="A600" s="3"/>
      <c r="B600" s="3"/>
      <c r="C600" s="3"/>
      <c r="D600" s="1"/>
      <c r="E600" s="1"/>
      <c r="F600" s="1"/>
      <c r="G600" s="1"/>
      <c r="H600" s="1"/>
    </row>
    <row r="601" spans="1:8" x14ac:dyDescent="0.25">
      <c r="A601" s="3"/>
      <c r="B601" s="3"/>
      <c r="C601" s="3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3"/>
      <c r="B603" s="3"/>
      <c r="C603" s="3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4"/>
      <c r="B606" s="4"/>
      <c r="C606" s="4"/>
      <c r="D606" s="1"/>
      <c r="E606" s="1"/>
      <c r="F606" s="1"/>
      <c r="G606" s="1"/>
      <c r="H606" s="1"/>
    </row>
    <row r="607" spans="1:8" x14ac:dyDescent="0.25">
      <c r="A607" s="3"/>
      <c r="B607" s="3"/>
      <c r="C607" s="3"/>
      <c r="D607" s="1"/>
      <c r="E607" s="1"/>
      <c r="F607" s="1"/>
      <c r="G607" s="1"/>
      <c r="H607" s="1"/>
    </row>
    <row r="608" spans="1:8" x14ac:dyDescent="0.25">
      <c r="A608" s="3"/>
      <c r="B608" s="3"/>
      <c r="C608" s="3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3"/>
      <c r="B610" s="3"/>
      <c r="C610" s="3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4"/>
      <c r="B613" s="4"/>
      <c r="C613" s="4"/>
      <c r="D613" s="1"/>
      <c r="E613" s="1"/>
      <c r="F613" s="1"/>
      <c r="G613" s="1"/>
      <c r="H613" s="1"/>
    </row>
    <row r="614" spans="1:8" x14ac:dyDescent="0.25">
      <c r="A614" s="3"/>
      <c r="B614" s="3"/>
      <c r="C614" s="3"/>
      <c r="D614" s="1"/>
      <c r="E614" s="1"/>
      <c r="F614" s="1"/>
      <c r="G614" s="1"/>
      <c r="H614" s="1"/>
    </row>
    <row r="615" spans="1:8" x14ac:dyDescent="0.25">
      <c r="A615" s="3"/>
      <c r="B615" s="3"/>
      <c r="C615" s="3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3"/>
      <c r="B617" s="3"/>
      <c r="C617" s="3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4"/>
      <c r="B620" s="4"/>
      <c r="C620" s="4"/>
      <c r="D620" s="1"/>
      <c r="E620" s="1"/>
      <c r="F620" s="1"/>
      <c r="G620" s="1"/>
      <c r="H620" s="1"/>
    </row>
    <row r="621" spans="1:8" x14ac:dyDescent="0.25">
      <c r="A621" s="3"/>
      <c r="B621" s="3"/>
      <c r="C621" s="3"/>
      <c r="D621" s="1"/>
      <c r="E621" s="1"/>
      <c r="F621" s="1"/>
      <c r="G621" s="1"/>
      <c r="H621" s="1"/>
    </row>
    <row r="622" spans="1:8" x14ac:dyDescent="0.25">
      <c r="A622" s="3"/>
      <c r="B622" s="3"/>
      <c r="C622" s="3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3"/>
      <c r="B624" s="3"/>
      <c r="C624" s="3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4"/>
      <c r="B627" s="4"/>
      <c r="C627" s="4"/>
      <c r="D627" s="1"/>
      <c r="E627" s="1"/>
      <c r="F627" s="1"/>
      <c r="G627" s="1"/>
      <c r="H627" s="1"/>
    </row>
    <row r="628" spans="1:8" x14ac:dyDescent="0.25">
      <c r="A628" s="3"/>
      <c r="B628" s="3"/>
      <c r="C628" s="3"/>
      <c r="D628" s="1"/>
      <c r="E628" s="1"/>
      <c r="F628" s="1"/>
      <c r="G628" s="1"/>
      <c r="H628" s="1"/>
    </row>
    <row r="629" spans="1:8" x14ac:dyDescent="0.25">
      <c r="A629" s="3"/>
      <c r="B629" s="3"/>
      <c r="C629" s="3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3"/>
      <c r="B631" s="3"/>
      <c r="C631" s="3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4"/>
      <c r="B634" s="4"/>
      <c r="C634" s="4"/>
      <c r="D634" s="1"/>
      <c r="E634" s="1"/>
      <c r="F634" s="1"/>
      <c r="G634" s="1"/>
      <c r="H634" s="1"/>
    </row>
    <row r="635" spans="1:8" x14ac:dyDescent="0.25">
      <c r="A635" s="3"/>
      <c r="B635" s="3"/>
      <c r="C635" s="3"/>
      <c r="D635" s="1"/>
      <c r="E635" s="1"/>
      <c r="F635" s="1"/>
      <c r="G635" s="1"/>
      <c r="H635" s="1"/>
    </row>
    <row r="636" spans="1:8" x14ac:dyDescent="0.25">
      <c r="A636" s="3"/>
      <c r="B636" s="3"/>
      <c r="C636" s="3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3"/>
      <c r="B638" s="3"/>
      <c r="C638" s="3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4"/>
      <c r="B641" s="4"/>
      <c r="C641" s="4"/>
      <c r="D641" s="1"/>
      <c r="E641" s="1"/>
      <c r="F641" s="1"/>
      <c r="G641" s="1"/>
      <c r="H641" s="1"/>
    </row>
    <row r="642" spans="1:8" x14ac:dyDescent="0.25">
      <c r="A642" s="3"/>
      <c r="B642" s="3"/>
      <c r="C642" s="3"/>
      <c r="D642" s="1"/>
      <c r="E642" s="1"/>
      <c r="F642" s="1"/>
      <c r="G642" s="1"/>
      <c r="H642" s="1"/>
    </row>
    <row r="643" spans="1:8" x14ac:dyDescent="0.25">
      <c r="A643" s="3"/>
      <c r="B643" s="3"/>
      <c r="C643" s="3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3"/>
      <c r="B645" s="3"/>
      <c r="C645" s="3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4"/>
      <c r="B648" s="4"/>
      <c r="C648" s="4"/>
      <c r="D648" s="1"/>
      <c r="E648" s="1"/>
      <c r="F648" s="1"/>
      <c r="G648" s="1"/>
      <c r="H648" s="1"/>
    </row>
    <row r="649" spans="1:8" x14ac:dyDescent="0.25">
      <c r="A649" s="3"/>
      <c r="B649" s="3"/>
      <c r="C649" s="3"/>
      <c r="D649" s="1"/>
      <c r="E649" s="1"/>
      <c r="F649" s="1"/>
      <c r="G649" s="1"/>
      <c r="H649" s="1"/>
    </row>
    <row r="650" spans="1:8" x14ac:dyDescent="0.25">
      <c r="A650" s="3"/>
      <c r="B650" s="3"/>
      <c r="C650" s="3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3"/>
      <c r="B652" s="3"/>
      <c r="C652" s="3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4"/>
      <c r="B655" s="4"/>
      <c r="C655" s="4"/>
      <c r="D655" s="1"/>
      <c r="E655" s="1"/>
      <c r="F655" s="1"/>
      <c r="G655" s="1"/>
      <c r="H655" s="1"/>
    </row>
    <row r="656" spans="1:8" x14ac:dyDescent="0.25">
      <c r="A656" s="3"/>
      <c r="B656" s="3"/>
      <c r="C656" s="3"/>
      <c r="D656" s="1"/>
      <c r="E656" s="1"/>
      <c r="F656" s="1"/>
      <c r="G656" s="1"/>
      <c r="H656" s="1"/>
    </row>
    <row r="657" spans="1:8" x14ac:dyDescent="0.25">
      <c r="A657" s="3"/>
      <c r="B657" s="3"/>
      <c r="C657" s="3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3"/>
      <c r="B659" s="3"/>
      <c r="C659" s="3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4"/>
      <c r="B662" s="4"/>
      <c r="C662" s="4"/>
      <c r="D662" s="1"/>
      <c r="E662" s="1"/>
      <c r="F662" s="1"/>
      <c r="G662" s="1"/>
      <c r="H662" s="1"/>
    </row>
    <row r="663" spans="1:8" x14ac:dyDescent="0.25">
      <c r="A663" s="3"/>
      <c r="B663" s="3"/>
      <c r="C663" s="3"/>
      <c r="D663" s="1"/>
      <c r="E663" s="1"/>
      <c r="F663" s="1"/>
      <c r="G663" s="1"/>
      <c r="H663" s="1"/>
    </row>
    <row r="664" spans="1:8" x14ac:dyDescent="0.25">
      <c r="A664" s="3"/>
      <c r="B664" s="3"/>
      <c r="C664" s="3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3"/>
      <c r="B666" s="3"/>
      <c r="C666" s="3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4"/>
      <c r="B669" s="4"/>
      <c r="C669" s="4"/>
      <c r="D669" s="1"/>
      <c r="E669" s="1"/>
      <c r="F669" s="1"/>
      <c r="G669" s="1"/>
      <c r="H669" s="1"/>
    </row>
    <row r="670" spans="1:8" x14ac:dyDescent="0.25">
      <c r="A670" s="3"/>
      <c r="B670" s="3"/>
      <c r="C670" s="3"/>
      <c r="D670" s="1"/>
      <c r="E670" s="1"/>
      <c r="F670" s="1"/>
      <c r="G670" s="1"/>
      <c r="H670" s="1"/>
    </row>
    <row r="671" spans="1:8" x14ac:dyDescent="0.25">
      <c r="A671" s="3"/>
      <c r="B671" s="3"/>
      <c r="C671" s="3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3"/>
      <c r="B673" s="3"/>
      <c r="C673" s="3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4"/>
      <c r="B676" s="4"/>
      <c r="C676" s="4"/>
      <c r="D676" s="1"/>
      <c r="E676" s="1"/>
      <c r="F676" s="1"/>
      <c r="G676" s="1"/>
      <c r="H676" s="1"/>
    </row>
    <row r="677" spans="1:8" x14ac:dyDescent="0.25">
      <c r="A677" s="3"/>
      <c r="B677" s="3"/>
      <c r="C677" s="3"/>
      <c r="D677" s="1"/>
      <c r="E677" s="1"/>
      <c r="F677" s="1"/>
      <c r="G677" s="1"/>
      <c r="H677" s="1"/>
    </row>
    <row r="678" spans="1:8" x14ac:dyDescent="0.25">
      <c r="A678" s="3"/>
      <c r="B678" s="3"/>
      <c r="C678" s="3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3"/>
      <c r="B680" s="3"/>
      <c r="C680" s="3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4"/>
      <c r="B683" s="4"/>
      <c r="C683" s="4"/>
      <c r="D683" s="1"/>
      <c r="E683" s="1"/>
      <c r="F683" s="1"/>
      <c r="G683" s="1"/>
      <c r="H683" s="1"/>
    </row>
    <row r="684" spans="1:8" x14ac:dyDescent="0.25">
      <c r="A684" s="3"/>
      <c r="B684" s="3"/>
      <c r="C684" s="3"/>
      <c r="D684" s="1"/>
      <c r="E684" s="1"/>
      <c r="F684" s="1"/>
      <c r="G684" s="1"/>
      <c r="H684" s="1"/>
    </row>
    <row r="685" spans="1:8" x14ac:dyDescent="0.25">
      <c r="A685" s="3"/>
      <c r="B685" s="3"/>
      <c r="C685" s="3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3"/>
      <c r="B687" s="3"/>
      <c r="C687" s="3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4"/>
      <c r="B690" s="4"/>
      <c r="C690" s="4"/>
      <c r="D690" s="1"/>
      <c r="E690" s="1"/>
      <c r="F690" s="1"/>
      <c r="G690" s="1"/>
      <c r="H690" s="1"/>
    </row>
    <row r="691" spans="1:8" x14ac:dyDescent="0.25">
      <c r="A691" s="3"/>
      <c r="B691" s="3"/>
      <c r="C691" s="3"/>
      <c r="D691" s="1"/>
      <c r="E691" s="1"/>
      <c r="F691" s="1"/>
      <c r="G691" s="1"/>
      <c r="H691" s="1"/>
    </row>
    <row r="692" spans="1:8" x14ac:dyDescent="0.25">
      <c r="A692" s="3"/>
      <c r="B692" s="3"/>
      <c r="C692" s="3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3"/>
      <c r="B694" s="3"/>
      <c r="C694" s="3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4"/>
      <c r="B697" s="4"/>
      <c r="C697" s="4"/>
      <c r="D697" s="1"/>
      <c r="E697" s="1"/>
      <c r="F697" s="1"/>
      <c r="G697" s="1"/>
      <c r="H697" s="1"/>
    </row>
    <row r="698" spans="1:8" x14ac:dyDescent="0.25">
      <c r="A698" s="3"/>
      <c r="B698" s="3"/>
      <c r="C698" s="3"/>
      <c r="D698" s="1"/>
      <c r="E698" s="1"/>
      <c r="F698" s="1"/>
      <c r="G698" s="1"/>
      <c r="H698" s="1"/>
    </row>
    <row r="699" spans="1:8" x14ac:dyDescent="0.25">
      <c r="A699" s="3"/>
      <c r="B699" s="3"/>
      <c r="C699" s="3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3"/>
      <c r="B701" s="3"/>
      <c r="C701" s="3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3"/>
      <c r="B704" s="3"/>
      <c r="C704" s="3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4"/>
      <c r="B707" s="4"/>
      <c r="C707" s="4"/>
      <c r="D707" s="1"/>
      <c r="E707" s="1"/>
      <c r="F707" s="1"/>
      <c r="G707" s="1"/>
      <c r="H707" s="1"/>
    </row>
    <row r="708" spans="1:8" x14ac:dyDescent="0.25">
      <c r="A708" s="3"/>
      <c r="B708" s="3"/>
      <c r="C708" s="3"/>
      <c r="D708" s="1"/>
      <c r="E708" s="1"/>
      <c r="F708" s="1"/>
      <c r="G708" s="1"/>
      <c r="H708" s="1"/>
    </row>
    <row r="709" spans="1:8" x14ac:dyDescent="0.25">
      <c r="A709" s="3"/>
      <c r="B709" s="3"/>
      <c r="C709" s="3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3"/>
      <c r="B711" s="3"/>
      <c r="C711" s="3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4"/>
      <c r="B714" s="4"/>
      <c r="C714" s="4"/>
      <c r="D714" s="1"/>
      <c r="E714" s="1"/>
      <c r="F714" s="1"/>
      <c r="G714" s="1"/>
      <c r="H714" s="1"/>
    </row>
    <row r="715" spans="1:8" x14ac:dyDescent="0.25">
      <c r="A715" s="3"/>
      <c r="B715" s="3"/>
      <c r="C715" s="3"/>
      <c r="D715" s="1"/>
      <c r="E715" s="1"/>
      <c r="F715" s="1"/>
      <c r="G715" s="1"/>
      <c r="H715" s="1"/>
    </row>
    <row r="716" spans="1:8" x14ac:dyDescent="0.25">
      <c r="A716" s="3"/>
      <c r="B716" s="3"/>
      <c r="C716" s="3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3"/>
      <c r="B718" s="3"/>
      <c r="C718" s="3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4"/>
      <c r="B721" s="4"/>
      <c r="C721" s="4"/>
      <c r="D721" s="1"/>
      <c r="E721" s="1"/>
      <c r="F721" s="1"/>
      <c r="G721" s="1"/>
      <c r="H721" s="1"/>
    </row>
    <row r="722" spans="1:8" x14ac:dyDescent="0.25">
      <c r="A722" s="3"/>
      <c r="B722" s="3"/>
      <c r="C722" s="3"/>
      <c r="D722" s="1"/>
      <c r="E722" s="1"/>
      <c r="F722" s="1"/>
      <c r="G722" s="1"/>
      <c r="H722" s="1"/>
    </row>
    <row r="723" spans="1:8" x14ac:dyDescent="0.25">
      <c r="A723" s="3"/>
      <c r="B723" s="3"/>
      <c r="C723" s="3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3"/>
      <c r="B725" s="3"/>
      <c r="C725" s="3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4"/>
      <c r="B728" s="4"/>
      <c r="C728" s="4"/>
      <c r="D728" s="1"/>
      <c r="E728" s="1"/>
      <c r="F728" s="1"/>
      <c r="G728" s="1"/>
      <c r="H728" s="1"/>
    </row>
    <row r="729" spans="1:8" x14ac:dyDescent="0.25">
      <c r="A729" s="3"/>
      <c r="B729" s="3"/>
      <c r="C729" s="3"/>
      <c r="D729" s="1"/>
      <c r="E729" s="1"/>
      <c r="F729" s="1"/>
      <c r="G729" s="1"/>
      <c r="H729" s="1"/>
    </row>
    <row r="730" spans="1:8" x14ac:dyDescent="0.25">
      <c r="A730" s="3"/>
      <c r="B730" s="3"/>
      <c r="C730" s="3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3"/>
      <c r="B732" s="3"/>
      <c r="C732" s="3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4"/>
      <c r="B735" s="4"/>
      <c r="C735" s="4"/>
      <c r="D735" s="1"/>
      <c r="E735" s="1"/>
      <c r="F735" s="1"/>
      <c r="G735" s="1"/>
      <c r="H735" s="1"/>
    </row>
    <row r="736" spans="1:8" x14ac:dyDescent="0.25">
      <c r="A736" s="3"/>
      <c r="B736" s="3"/>
      <c r="C736" s="3"/>
      <c r="D736" s="1"/>
      <c r="E736" s="1"/>
      <c r="F736" s="1"/>
      <c r="G736" s="1"/>
      <c r="H736" s="1"/>
    </row>
    <row r="737" spans="1:8" x14ac:dyDescent="0.25">
      <c r="A737" s="3"/>
      <c r="B737" s="3"/>
      <c r="C737" s="3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3"/>
      <c r="B739" s="3"/>
      <c r="C739" s="3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4"/>
      <c r="B742" s="4"/>
      <c r="C742" s="4"/>
      <c r="D742" s="1"/>
      <c r="E742" s="1"/>
      <c r="F742" s="1"/>
      <c r="G742" s="1"/>
      <c r="H742" s="1"/>
    </row>
    <row r="743" spans="1:8" x14ac:dyDescent="0.25">
      <c r="A743" s="3"/>
      <c r="B743" s="3"/>
      <c r="C743" s="3"/>
      <c r="D743" s="1"/>
      <c r="E743" s="1"/>
      <c r="F743" s="1"/>
      <c r="G743" s="1"/>
      <c r="H743" s="1"/>
    </row>
    <row r="744" spans="1:8" x14ac:dyDescent="0.25">
      <c r="A744" s="3"/>
      <c r="B744" s="3"/>
      <c r="C744" s="3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3"/>
      <c r="B746" s="3"/>
      <c r="C746" s="3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4"/>
      <c r="B749" s="4"/>
      <c r="C749" s="4"/>
      <c r="D749" s="1"/>
      <c r="E749" s="1"/>
      <c r="F749" s="1"/>
      <c r="G749" s="1"/>
      <c r="H749" s="1"/>
    </row>
    <row r="750" spans="1:8" x14ac:dyDescent="0.25">
      <c r="A750" s="3"/>
      <c r="B750" s="3"/>
      <c r="C750" s="3"/>
      <c r="D750" s="1"/>
      <c r="E750" s="1"/>
      <c r="F750" s="1"/>
      <c r="G750" s="1"/>
      <c r="H750" s="1"/>
    </row>
    <row r="751" spans="1:8" x14ac:dyDescent="0.25">
      <c r="A751" s="3"/>
      <c r="B751" s="3"/>
      <c r="C751" s="3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3"/>
      <c r="B753" s="3"/>
      <c r="C753" s="3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4"/>
      <c r="B756" s="4"/>
      <c r="C756" s="4"/>
      <c r="D756" s="1"/>
      <c r="E756" s="1"/>
      <c r="F756" s="1"/>
      <c r="G756" s="1"/>
      <c r="H756" s="1"/>
    </row>
    <row r="757" spans="1:8" x14ac:dyDescent="0.25">
      <c r="A757" s="3"/>
      <c r="B757" s="3"/>
      <c r="C757" s="3"/>
      <c r="D757" s="1"/>
      <c r="E757" s="1"/>
      <c r="F757" s="1"/>
      <c r="G757" s="1"/>
      <c r="H757" s="1"/>
    </row>
    <row r="758" spans="1:8" x14ac:dyDescent="0.25">
      <c r="A758" s="3"/>
      <c r="B758" s="3"/>
      <c r="C758" s="3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3"/>
      <c r="B760" s="3"/>
      <c r="C760" s="3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4"/>
      <c r="B763" s="4"/>
      <c r="C763" s="4"/>
      <c r="D763" s="1"/>
      <c r="E763" s="1"/>
      <c r="F763" s="1"/>
      <c r="G763" s="1"/>
      <c r="H763" s="1"/>
    </row>
    <row r="764" spans="1:8" x14ac:dyDescent="0.25">
      <c r="A764" s="3"/>
      <c r="B764" s="3"/>
      <c r="C764" s="3"/>
      <c r="D764" s="1"/>
      <c r="E764" s="1"/>
      <c r="F764" s="1"/>
      <c r="G764" s="1"/>
      <c r="H764" s="1"/>
    </row>
    <row r="765" spans="1:8" x14ac:dyDescent="0.25">
      <c r="A765" s="3"/>
      <c r="B765" s="3"/>
      <c r="C765" s="3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3"/>
      <c r="B767" s="3"/>
      <c r="C767" s="3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4"/>
      <c r="B770" s="4"/>
      <c r="C770" s="4"/>
      <c r="D770" s="1"/>
      <c r="E770" s="1"/>
      <c r="F770" s="1"/>
      <c r="G770" s="1"/>
      <c r="H770" s="1"/>
    </row>
    <row r="771" spans="1:8" x14ac:dyDescent="0.25">
      <c r="A771" s="3"/>
      <c r="B771" s="3"/>
      <c r="C771" s="3"/>
      <c r="D771" s="1"/>
      <c r="E771" s="1"/>
      <c r="F771" s="1"/>
      <c r="G771" s="1"/>
      <c r="H771" s="1"/>
    </row>
    <row r="772" spans="1:8" x14ac:dyDescent="0.25">
      <c r="A772" s="3"/>
      <c r="B772" s="3"/>
      <c r="C772" s="3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3"/>
      <c r="B774" s="3"/>
      <c r="C774" s="3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4"/>
      <c r="B777" s="4"/>
      <c r="C777" s="4"/>
      <c r="D777" s="1"/>
      <c r="E777" s="1"/>
      <c r="F777" s="1"/>
      <c r="G777" s="1"/>
      <c r="H777" s="1"/>
    </row>
    <row r="778" spans="1:8" x14ac:dyDescent="0.25">
      <c r="A778" s="3"/>
      <c r="B778" s="3"/>
      <c r="C778" s="3"/>
      <c r="D778" s="1"/>
      <c r="E778" s="1"/>
      <c r="F778" s="1"/>
      <c r="G778" s="1"/>
      <c r="H778" s="1"/>
    </row>
    <row r="779" spans="1:8" x14ac:dyDescent="0.25">
      <c r="A779" s="3"/>
      <c r="B779" s="3"/>
      <c r="C779" s="3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3"/>
      <c r="B781" s="3"/>
      <c r="C781" s="3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4"/>
      <c r="B784" s="4"/>
      <c r="C784" s="4"/>
      <c r="D784" s="1"/>
      <c r="E784" s="1"/>
      <c r="F784" s="1"/>
      <c r="G784" s="1"/>
      <c r="H784" s="1"/>
    </row>
    <row r="785" spans="1:8" x14ac:dyDescent="0.25">
      <c r="A785" s="3"/>
      <c r="B785" s="3"/>
      <c r="C785" s="3"/>
      <c r="D785" s="1"/>
      <c r="E785" s="1"/>
      <c r="F785" s="1"/>
      <c r="G785" s="1"/>
      <c r="H785" s="1"/>
    </row>
    <row r="786" spans="1:8" x14ac:dyDescent="0.25">
      <c r="A786" s="3"/>
      <c r="B786" s="3"/>
      <c r="C786" s="3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3"/>
      <c r="B788" s="3"/>
      <c r="C788" s="3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4"/>
      <c r="B791" s="4"/>
      <c r="C791" s="4"/>
      <c r="D791" s="1"/>
      <c r="E791" s="1"/>
      <c r="F791" s="1"/>
      <c r="G791" s="1"/>
      <c r="H791" s="1"/>
    </row>
    <row r="792" spans="1:8" x14ac:dyDescent="0.25">
      <c r="A792" s="3"/>
      <c r="B792" s="3"/>
      <c r="C792" s="3"/>
      <c r="D792" s="1"/>
      <c r="E792" s="1"/>
      <c r="F792" s="1"/>
      <c r="G792" s="1"/>
      <c r="H792" s="1"/>
    </row>
    <row r="793" spans="1:8" x14ac:dyDescent="0.25">
      <c r="A793" s="3"/>
      <c r="B793" s="3"/>
      <c r="C793" s="3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3"/>
      <c r="B795" s="3"/>
      <c r="C795" s="3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4"/>
      <c r="B798" s="4"/>
      <c r="C798" s="4"/>
      <c r="D798" s="1"/>
      <c r="E798" s="1"/>
      <c r="F798" s="1"/>
      <c r="G798" s="1"/>
      <c r="H798" s="1"/>
    </row>
    <row r="799" spans="1:8" x14ac:dyDescent="0.25">
      <c r="A799" s="3"/>
      <c r="B799" s="3"/>
      <c r="C799" s="3"/>
      <c r="D799" s="1"/>
      <c r="E799" s="1"/>
      <c r="F799" s="1"/>
      <c r="G799" s="1"/>
      <c r="H799" s="1"/>
    </row>
    <row r="800" spans="1:8" x14ac:dyDescent="0.25">
      <c r="A800" s="3"/>
      <c r="B800" s="3"/>
      <c r="C800" s="3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3"/>
      <c r="B802" s="3"/>
      <c r="C802" s="3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4"/>
      <c r="B805" s="4"/>
      <c r="C805" s="4"/>
      <c r="D805" s="1"/>
      <c r="E805" s="1"/>
      <c r="F805" s="1"/>
      <c r="G805" s="1"/>
      <c r="H805" s="1"/>
    </row>
    <row r="806" spans="1:8" x14ac:dyDescent="0.25">
      <c r="A806" s="3"/>
      <c r="B806" s="3"/>
      <c r="C806" s="3"/>
      <c r="D806" s="1"/>
      <c r="E806" s="1"/>
      <c r="F806" s="1"/>
      <c r="G806" s="1"/>
      <c r="H806" s="1"/>
    </row>
    <row r="807" spans="1:8" x14ac:dyDescent="0.25">
      <c r="A807" s="3"/>
      <c r="B807" s="3"/>
      <c r="C807" s="3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3"/>
      <c r="B809" s="3"/>
      <c r="C809" s="3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4"/>
      <c r="B812" s="4"/>
      <c r="C812" s="4"/>
      <c r="D812" s="1"/>
      <c r="E812" s="1"/>
      <c r="F812" s="1"/>
      <c r="G812" s="1"/>
      <c r="H812" s="1"/>
    </row>
    <row r="813" spans="1:8" x14ac:dyDescent="0.25">
      <c r="A813" s="3"/>
      <c r="B813" s="3"/>
      <c r="C813" s="3"/>
      <c r="D813" s="1"/>
      <c r="E813" s="1"/>
      <c r="F813" s="1"/>
      <c r="G813" s="1"/>
      <c r="H813" s="1"/>
    </row>
    <row r="814" spans="1:8" x14ac:dyDescent="0.25">
      <c r="A814" s="3"/>
      <c r="B814" s="3"/>
      <c r="C814" s="3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3"/>
      <c r="B816" s="3"/>
      <c r="C816" s="3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4"/>
      <c r="B819" s="4"/>
      <c r="C819" s="4"/>
      <c r="D819" s="1"/>
      <c r="E819" s="1"/>
      <c r="F819" s="1"/>
      <c r="G819" s="1"/>
      <c r="H819" s="1"/>
    </row>
    <row r="820" spans="1:8" x14ac:dyDescent="0.25">
      <c r="A820" s="3"/>
      <c r="B820" s="3"/>
      <c r="C820" s="3"/>
      <c r="D820" s="1"/>
      <c r="E820" s="1"/>
      <c r="F820" s="1"/>
      <c r="G820" s="1"/>
      <c r="H820" s="1"/>
    </row>
    <row r="821" spans="1:8" x14ac:dyDescent="0.25">
      <c r="A821" s="3"/>
      <c r="B821" s="3"/>
      <c r="C821" s="3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3"/>
      <c r="B823" s="3"/>
      <c r="C823" s="3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4"/>
      <c r="B826" s="4"/>
      <c r="C826" s="4"/>
      <c r="D826" s="1"/>
      <c r="E826" s="1"/>
      <c r="F826" s="1"/>
      <c r="G826" s="1"/>
      <c r="H826" s="1"/>
    </row>
    <row r="827" spans="1:8" x14ac:dyDescent="0.25">
      <c r="A827" s="3"/>
      <c r="B827" s="3"/>
      <c r="C827" s="3"/>
      <c r="D827" s="1"/>
      <c r="E827" s="1"/>
      <c r="F827" s="1"/>
      <c r="G827" s="1"/>
      <c r="H827" s="1"/>
    </row>
    <row r="828" spans="1:8" x14ac:dyDescent="0.25">
      <c r="A828" s="3"/>
      <c r="B828" s="3"/>
      <c r="C828" s="3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3"/>
      <c r="B830" s="3"/>
      <c r="C830" s="3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4"/>
      <c r="B833" s="4"/>
      <c r="C833" s="4"/>
      <c r="D833" s="1"/>
      <c r="E833" s="1"/>
      <c r="F833" s="1"/>
      <c r="G833" s="1"/>
      <c r="H833" s="1"/>
    </row>
    <row r="834" spans="1:8" x14ac:dyDescent="0.25">
      <c r="A834" s="3"/>
      <c r="B834" s="3"/>
      <c r="C834" s="3"/>
      <c r="D834" s="1"/>
      <c r="E834" s="1"/>
      <c r="F834" s="1"/>
      <c r="G834" s="1"/>
      <c r="H834" s="1"/>
    </row>
    <row r="835" spans="1:8" x14ac:dyDescent="0.25">
      <c r="A835" s="3"/>
      <c r="B835" s="3"/>
      <c r="C835" s="3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3"/>
      <c r="B837" s="3"/>
      <c r="C837" s="3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4"/>
      <c r="B840" s="4"/>
      <c r="C840" s="4"/>
      <c r="D840" s="1"/>
      <c r="E840" s="1"/>
      <c r="F840" s="1"/>
      <c r="G840" s="1"/>
      <c r="H840" s="1"/>
    </row>
    <row r="841" spans="1:8" x14ac:dyDescent="0.25">
      <c r="A841" s="3"/>
      <c r="B841" s="3"/>
      <c r="C841" s="3"/>
      <c r="D841" s="1"/>
      <c r="E841" s="1"/>
      <c r="F841" s="1"/>
      <c r="G841" s="1"/>
      <c r="H841" s="1"/>
    </row>
    <row r="842" spans="1:8" x14ac:dyDescent="0.25">
      <c r="A842" s="3"/>
      <c r="B842" s="3"/>
      <c r="C842" s="3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3"/>
      <c r="B844" s="3"/>
      <c r="C844" s="3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4"/>
      <c r="B847" s="4"/>
      <c r="C847" s="4"/>
      <c r="D847" s="1"/>
      <c r="E847" s="1"/>
      <c r="F847" s="1"/>
      <c r="G847" s="1"/>
      <c r="H847" s="1"/>
    </row>
    <row r="848" spans="1:8" x14ac:dyDescent="0.25">
      <c r="A848" s="3"/>
      <c r="B848" s="3"/>
      <c r="C848" s="3"/>
      <c r="D848" s="1"/>
      <c r="E848" s="1"/>
      <c r="F848" s="1"/>
      <c r="G848" s="1"/>
      <c r="H848" s="1"/>
    </row>
    <row r="849" spans="1:8" x14ac:dyDescent="0.25">
      <c r="A849" s="3"/>
      <c r="B849" s="3"/>
      <c r="C849" s="3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3"/>
      <c r="B851" s="3"/>
      <c r="C851" s="3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4"/>
      <c r="B854" s="4"/>
      <c r="C854" s="4"/>
      <c r="D854" s="1"/>
      <c r="E854" s="1"/>
      <c r="F854" s="1"/>
      <c r="G854" s="1"/>
      <c r="H854" s="1"/>
    </row>
    <row r="855" spans="1:8" x14ac:dyDescent="0.25">
      <c r="A855" s="3"/>
      <c r="B855" s="3"/>
      <c r="C855" s="3"/>
      <c r="D855" s="1"/>
      <c r="E855" s="1"/>
      <c r="F855" s="1"/>
      <c r="G855" s="1"/>
      <c r="H855" s="1"/>
    </row>
    <row r="856" spans="1:8" x14ac:dyDescent="0.25">
      <c r="A856" s="3"/>
      <c r="B856" s="3"/>
      <c r="C856" s="3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3"/>
      <c r="B858" s="3"/>
      <c r="C858" s="3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4"/>
      <c r="B861" s="4"/>
      <c r="C861" s="4"/>
      <c r="D861" s="1"/>
      <c r="E861" s="1"/>
      <c r="F861" s="1"/>
      <c r="G861" s="1"/>
      <c r="H861" s="1"/>
    </row>
    <row r="862" spans="1:8" x14ac:dyDescent="0.25">
      <c r="A862" s="3"/>
      <c r="B862" s="3"/>
      <c r="C862" s="3"/>
      <c r="D862" s="1"/>
      <c r="E862" s="1"/>
      <c r="F862" s="1"/>
      <c r="G862" s="1"/>
      <c r="H862" s="1"/>
    </row>
    <row r="863" spans="1:8" x14ac:dyDescent="0.25">
      <c r="A863" s="3"/>
      <c r="B863" s="3"/>
      <c r="C863" s="3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3"/>
      <c r="B865" s="3"/>
      <c r="C865" s="3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4"/>
      <c r="B868" s="4"/>
      <c r="C868" s="4"/>
      <c r="D868" s="1"/>
      <c r="E868" s="1"/>
      <c r="F868" s="1"/>
      <c r="G868" s="1"/>
      <c r="H868" s="1"/>
    </row>
    <row r="869" spans="1:8" x14ac:dyDescent="0.25">
      <c r="A869" s="3"/>
      <c r="B869" s="3"/>
      <c r="C869" s="3"/>
      <c r="D869" s="1"/>
      <c r="E869" s="1"/>
      <c r="F869" s="1"/>
      <c r="G869" s="1"/>
      <c r="H869" s="1"/>
    </row>
    <row r="870" spans="1:8" x14ac:dyDescent="0.25">
      <c r="A870" s="3"/>
      <c r="B870" s="3"/>
      <c r="C870" s="3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3"/>
      <c r="B872" s="3"/>
      <c r="C872" s="3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4"/>
      <c r="B875" s="4"/>
      <c r="C875" s="4"/>
      <c r="D875" s="1"/>
      <c r="E875" s="1"/>
      <c r="F875" s="1"/>
      <c r="G875" s="1"/>
      <c r="H875" s="1"/>
    </row>
  </sheetData>
  <mergeCells count="49">
    <mergeCell ref="S5:U5"/>
    <mergeCell ref="Q5:R5"/>
    <mergeCell ref="D8:F8"/>
    <mergeCell ref="Q6:R6"/>
    <mergeCell ref="Q7:R7"/>
    <mergeCell ref="Q8:R8"/>
    <mergeCell ref="Q9:R9"/>
    <mergeCell ref="A40:E40"/>
    <mergeCell ref="A39:F39"/>
    <mergeCell ref="D22:F22"/>
    <mergeCell ref="H39:I39"/>
    <mergeCell ref="D16:F16"/>
    <mergeCell ref="D15:F15"/>
    <mergeCell ref="D11:F11"/>
    <mergeCell ref="D14:F14"/>
    <mergeCell ref="D13:F13"/>
    <mergeCell ref="Q10:R10"/>
    <mergeCell ref="D12:F12"/>
    <mergeCell ref="D20:F20"/>
    <mergeCell ref="D18:F18"/>
    <mergeCell ref="D34:F34"/>
    <mergeCell ref="D35:F35"/>
    <mergeCell ref="A47:L47"/>
    <mergeCell ref="D36:F36"/>
    <mergeCell ref="D33:F33"/>
    <mergeCell ref="A44:K44"/>
    <mergeCell ref="A48:L48"/>
    <mergeCell ref="A1:D1"/>
    <mergeCell ref="D7:F7"/>
    <mergeCell ref="D6:F6"/>
    <mergeCell ref="D9:F9"/>
    <mergeCell ref="F1:K1"/>
    <mergeCell ref="A2:K2"/>
    <mergeCell ref="A3:K3"/>
    <mergeCell ref="A4:K4"/>
    <mergeCell ref="A5:K5"/>
    <mergeCell ref="D10:F10"/>
    <mergeCell ref="D23:F23"/>
    <mergeCell ref="D17:F17"/>
    <mergeCell ref="A46:L46"/>
    <mergeCell ref="D19:F19"/>
    <mergeCell ref="D21:F21"/>
    <mergeCell ref="A26:J26"/>
    <mergeCell ref="D27:F27"/>
    <mergeCell ref="A30:J30"/>
    <mergeCell ref="D28:F28"/>
    <mergeCell ref="D29:F29"/>
    <mergeCell ref="D24:F24"/>
    <mergeCell ref="D25:F25"/>
  </mergeCells>
  <printOptions horizontalCentered="1"/>
  <pageMargins left="0.43307086614173229" right="0.31496062992125984" top="0.74803149606299213" bottom="0.31496062992125984" header="0.31496062992125984" footer="0.23622047244094491"/>
  <pageSetup paperSize="9" scale="9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A28" workbookViewId="0">
      <selection activeCell="K40" sqref="K40"/>
    </sheetView>
  </sheetViews>
  <sheetFormatPr defaultRowHeight="15" x14ac:dyDescent="0.25"/>
  <cols>
    <col min="1" max="1" width="5.85546875" customWidth="1"/>
    <col min="2" max="2" width="7.140625" customWidth="1"/>
    <col min="3" max="3" width="6.7109375" customWidth="1"/>
    <col min="4" max="4" width="31.42578125" customWidth="1"/>
    <col min="5" max="5" width="11" customWidth="1"/>
    <col min="6" max="6" width="9.140625" style="81"/>
    <col min="8" max="8" width="13.140625" customWidth="1"/>
  </cols>
  <sheetData>
    <row r="1" spans="1:10" ht="39.75" customHeight="1" x14ac:dyDescent="0.25">
      <c r="A1" s="63"/>
      <c r="B1" s="64"/>
      <c r="C1" s="64"/>
      <c r="D1" s="175" t="s">
        <v>146</v>
      </c>
      <c r="E1" s="175"/>
      <c r="F1" s="175"/>
      <c r="G1" s="175"/>
      <c r="H1" s="176"/>
    </row>
    <row r="2" spans="1:10" ht="15" customHeight="1" x14ac:dyDescent="0.25">
      <c r="A2" s="177" t="s">
        <v>148</v>
      </c>
      <c r="B2" s="175"/>
      <c r="C2" s="175"/>
      <c r="D2" s="175"/>
      <c r="E2" s="175"/>
      <c r="F2" s="175"/>
      <c r="G2" s="175"/>
      <c r="H2" s="176"/>
    </row>
    <row r="3" spans="1:10" ht="15" customHeight="1" x14ac:dyDescent="0.25">
      <c r="A3" s="177" t="s">
        <v>144</v>
      </c>
      <c r="B3" s="175"/>
      <c r="C3" s="175"/>
      <c r="D3" s="175"/>
      <c r="E3" s="175"/>
      <c r="F3" s="175"/>
      <c r="G3" s="175"/>
      <c r="H3" s="176"/>
    </row>
    <row r="4" spans="1:10" ht="15" customHeight="1" x14ac:dyDescent="0.25">
      <c r="A4" s="177" t="s">
        <v>125</v>
      </c>
      <c r="B4" s="175"/>
      <c r="C4" s="175"/>
      <c r="D4" s="175"/>
      <c r="E4" s="175"/>
      <c r="F4" s="175"/>
      <c r="G4" s="175"/>
      <c r="H4" s="176"/>
    </row>
    <row r="5" spans="1:10" ht="27" customHeight="1" x14ac:dyDescent="0.25">
      <c r="A5" s="177" t="s">
        <v>145</v>
      </c>
      <c r="B5" s="175"/>
      <c r="C5" s="175"/>
      <c r="D5" s="175"/>
      <c r="E5" s="175"/>
      <c r="F5" s="175"/>
      <c r="G5" s="175"/>
      <c r="H5" s="176"/>
    </row>
    <row r="6" spans="1:10" ht="16.5" customHeight="1" x14ac:dyDescent="0.25">
      <c r="A6" s="10" t="s">
        <v>38</v>
      </c>
      <c r="B6" s="66" t="s">
        <v>2</v>
      </c>
      <c r="C6" s="66" t="s">
        <v>3</v>
      </c>
      <c r="D6" s="67" t="s">
        <v>15</v>
      </c>
      <c r="E6" s="66" t="s">
        <v>4</v>
      </c>
      <c r="F6" s="75" t="s">
        <v>6</v>
      </c>
      <c r="G6" s="11" t="s">
        <v>18</v>
      </c>
      <c r="H6" s="11" t="s">
        <v>19</v>
      </c>
      <c r="I6" s="2"/>
    </row>
    <row r="7" spans="1:10" ht="15" customHeight="1" x14ac:dyDescent="0.25">
      <c r="A7" s="65" t="s">
        <v>42</v>
      </c>
      <c r="B7" s="65" t="s">
        <v>9</v>
      </c>
      <c r="C7" s="65">
        <v>44001</v>
      </c>
      <c r="D7" s="63" t="s">
        <v>16</v>
      </c>
      <c r="E7" s="65" t="s">
        <v>7</v>
      </c>
      <c r="F7" s="76">
        <f>'MEMÓRIA DE CÁLCULO'!I7</f>
        <v>26621.226999999999</v>
      </c>
      <c r="G7" s="41">
        <v>0.21</v>
      </c>
      <c r="H7" s="41">
        <f>PRODUCT(F6:G7)</f>
        <v>5590.4576699999998</v>
      </c>
      <c r="I7" s="2"/>
    </row>
    <row r="8" spans="1:10" ht="15" customHeight="1" x14ac:dyDescent="0.25">
      <c r="A8" s="65" t="s">
        <v>43</v>
      </c>
      <c r="B8" s="65" t="s">
        <v>9</v>
      </c>
      <c r="C8" s="65">
        <v>44010</v>
      </c>
      <c r="D8" s="63" t="s">
        <v>17</v>
      </c>
      <c r="E8" s="65" t="s">
        <v>8</v>
      </c>
      <c r="F8" s="76">
        <f>'MEMÓRIA DE CÁLCULO'!I8</f>
        <v>2662.1226999999999</v>
      </c>
      <c r="G8" s="41">
        <v>2.0299999999999998</v>
      </c>
      <c r="H8" s="41">
        <f>PRODUCT(F8:G8)</f>
        <v>5404.1090809999996</v>
      </c>
      <c r="I8" s="2"/>
    </row>
    <row r="9" spans="1:10" ht="24.75" customHeight="1" x14ac:dyDescent="0.25">
      <c r="A9" s="65" t="s">
        <v>44</v>
      </c>
      <c r="B9" s="65" t="s">
        <v>9</v>
      </c>
      <c r="C9" s="65">
        <v>44011</v>
      </c>
      <c r="D9" s="63" t="s">
        <v>10</v>
      </c>
      <c r="E9" s="65" t="s">
        <v>12</v>
      </c>
      <c r="F9" s="76">
        <f>'MEMÓRIA DE CÁLCULO'!I9</f>
        <v>41795.326389999995</v>
      </c>
      <c r="G9" s="41">
        <v>3.31</v>
      </c>
      <c r="H9" s="41">
        <f>PRODUCT(F9:G9)</f>
        <v>138342.53035089999</v>
      </c>
      <c r="I9" s="2"/>
    </row>
    <row r="10" spans="1:10" ht="29.25" customHeight="1" x14ac:dyDescent="0.25">
      <c r="A10" s="65" t="s">
        <v>45</v>
      </c>
      <c r="B10" s="65" t="s">
        <v>9</v>
      </c>
      <c r="C10" s="65">
        <v>44020</v>
      </c>
      <c r="D10" s="63" t="s">
        <v>132</v>
      </c>
      <c r="E10" s="65" t="s">
        <v>8</v>
      </c>
      <c r="F10" s="76">
        <f>'MEMÓRIA DE CÁLCULO'!I10</f>
        <v>4823.21</v>
      </c>
      <c r="G10" s="42">
        <v>3.41</v>
      </c>
      <c r="H10" s="42">
        <f>PRODUCT(F10:G10)</f>
        <v>16447.146100000002</v>
      </c>
      <c r="I10" s="2"/>
    </row>
    <row r="11" spans="1:10" ht="36.75" customHeight="1" x14ac:dyDescent="0.25">
      <c r="A11" s="65" t="s">
        <v>46</v>
      </c>
      <c r="B11" s="65" t="s">
        <v>9</v>
      </c>
      <c r="C11" s="65">
        <v>44021</v>
      </c>
      <c r="D11" s="63" t="s">
        <v>20</v>
      </c>
      <c r="E11" s="65" t="s">
        <v>12</v>
      </c>
      <c r="F11" s="76">
        <f>'MEMÓRIA DE CÁLCULO'!I11</f>
        <v>94655.496249999997</v>
      </c>
      <c r="G11" s="42">
        <v>2.82</v>
      </c>
      <c r="H11" s="42">
        <f>PRODUCT(F11:G11)</f>
        <v>266928.49942499999</v>
      </c>
      <c r="I11" s="2"/>
    </row>
    <row r="12" spans="1:10" ht="27.75" customHeight="1" x14ac:dyDescent="0.25">
      <c r="A12" s="65" t="s">
        <v>47</v>
      </c>
      <c r="B12" s="71" t="s">
        <v>9</v>
      </c>
      <c r="C12" s="71">
        <v>40101</v>
      </c>
      <c r="D12" s="72" t="s">
        <v>141</v>
      </c>
      <c r="E12" s="71" t="s">
        <v>8</v>
      </c>
      <c r="F12" s="76">
        <f>'MEMÓRIA DE CÁLCULO'!I12</f>
        <v>849.68</v>
      </c>
      <c r="G12" s="74">
        <v>5.0999999999999996</v>
      </c>
      <c r="H12" s="42">
        <f>PRODUCT(F12:G12)</f>
        <v>4333.3679999999995</v>
      </c>
      <c r="I12" s="38"/>
    </row>
    <row r="13" spans="1:10" ht="27.75" customHeight="1" x14ac:dyDescent="0.25">
      <c r="A13" s="65" t="s">
        <v>48</v>
      </c>
      <c r="B13" s="65" t="s">
        <v>9</v>
      </c>
      <c r="C13" s="65">
        <v>44052</v>
      </c>
      <c r="D13" s="63" t="s">
        <v>131</v>
      </c>
      <c r="E13" s="65" t="s">
        <v>7</v>
      </c>
      <c r="F13" s="76">
        <f>'MEMÓRIA DE CÁLCULO'!I13</f>
        <v>23625.934000000001</v>
      </c>
      <c r="G13" s="41">
        <v>2.56</v>
      </c>
      <c r="H13" s="42">
        <f>(F13*G13)</f>
        <v>60482.391040000002</v>
      </c>
      <c r="I13" s="38"/>
    </row>
    <row r="14" spans="1:10" ht="33.75" customHeight="1" x14ac:dyDescent="0.25">
      <c r="A14" s="65" t="s">
        <v>49</v>
      </c>
      <c r="B14" s="65" t="s">
        <v>9</v>
      </c>
      <c r="C14" s="65">
        <v>44101</v>
      </c>
      <c r="D14" s="63" t="s">
        <v>21</v>
      </c>
      <c r="E14" s="65" t="s">
        <v>8</v>
      </c>
      <c r="F14" s="76">
        <f>'MEMÓRIA DE CÁLCULO'!I14</f>
        <v>3543.8901000000001</v>
      </c>
      <c r="G14" s="41">
        <v>12.76</v>
      </c>
      <c r="H14" s="41">
        <f>(F14*G14)</f>
        <v>45220.037676</v>
      </c>
      <c r="I14" s="39"/>
      <c r="J14" t="s">
        <v>11</v>
      </c>
    </row>
    <row r="15" spans="1:10" ht="30.75" customHeight="1" x14ac:dyDescent="0.25">
      <c r="A15" s="65" t="s">
        <v>50</v>
      </c>
      <c r="B15" s="65" t="s">
        <v>9</v>
      </c>
      <c r="C15" s="65">
        <v>44102</v>
      </c>
      <c r="D15" s="63" t="s">
        <v>22</v>
      </c>
      <c r="E15" s="65" t="s">
        <v>12</v>
      </c>
      <c r="F15" s="76">
        <f>'MEMÓRIA DE CÁLCULO'!I15</f>
        <v>69548.843212499996</v>
      </c>
      <c r="G15" s="41">
        <v>2.82</v>
      </c>
      <c r="H15" s="41">
        <f>(F15*G15)</f>
        <v>196127.73785924999</v>
      </c>
      <c r="I15" s="2"/>
    </row>
    <row r="16" spans="1:10" ht="28.5" customHeight="1" x14ac:dyDescent="0.25">
      <c r="A16" s="65" t="s">
        <v>51</v>
      </c>
      <c r="B16" s="65" t="s">
        <v>9</v>
      </c>
      <c r="C16" s="65">
        <v>44150</v>
      </c>
      <c r="D16" s="63" t="s">
        <v>27</v>
      </c>
      <c r="E16" s="65" t="s">
        <v>8</v>
      </c>
      <c r="F16" s="76">
        <f>'MEMÓRIA DE CÁLCULO'!I16</f>
        <v>3543.8901000000001</v>
      </c>
      <c r="G16" s="41">
        <v>19.690000000000001</v>
      </c>
      <c r="H16" s="41">
        <f t="shared" ref="H16:H19" si="0">(F16*G16)</f>
        <v>69779.196069000012</v>
      </c>
      <c r="I16" s="2"/>
    </row>
    <row r="17" spans="1:14" ht="19.5" customHeight="1" x14ac:dyDescent="0.25">
      <c r="A17" s="65" t="s">
        <v>52</v>
      </c>
      <c r="B17" s="65" t="s">
        <v>9</v>
      </c>
      <c r="C17" s="65">
        <v>44200</v>
      </c>
      <c r="D17" s="63" t="s">
        <v>23</v>
      </c>
      <c r="E17" s="65" t="s">
        <v>7</v>
      </c>
      <c r="F17" s="76">
        <f>'MEMÓRIA DE CÁLCULO'!I17</f>
        <v>19517.553100000001</v>
      </c>
      <c r="G17" s="41">
        <v>0.45</v>
      </c>
      <c r="H17" s="41">
        <f t="shared" si="0"/>
        <v>8782.8988950000003</v>
      </c>
      <c r="I17" s="2"/>
    </row>
    <row r="18" spans="1:14" ht="21.75" customHeight="1" x14ac:dyDescent="0.25">
      <c r="A18" s="65" t="s">
        <v>53</v>
      </c>
      <c r="B18" s="65" t="s">
        <v>9</v>
      </c>
      <c r="C18" s="65">
        <v>44201</v>
      </c>
      <c r="D18" s="63" t="s">
        <v>24</v>
      </c>
      <c r="E18" s="65" t="s">
        <v>7</v>
      </c>
      <c r="F18" s="76">
        <f>'MEMÓRIA DE CÁLCULO'!I18</f>
        <v>19517.553100000001</v>
      </c>
      <c r="G18" s="41">
        <v>0.43</v>
      </c>
      <c r="H18" s="41">
        <f t="shared" si="0"/>
        <v>8392.5478330000005</v>
      </c>
      <c r="I18" s="2" t="s">
        <v>11</v>
      </c>
    </row>
    <row r="19" spans="1:14" ht="23.25" customHeight="1" x14ac:dyDescent="0.25">
      <c r="A19" s="65" t="s">
        <v>54</v>
      </c>
      <c r="B19" s="65" t="s">
        <v>9</v>
      </c>
      <c r="C19" s="65">
        <v>44204</v>
      </c>
      <c r="D19" s="63" t="s">
        <v>25</v>
      </c>
      <c r="E19" s="65" t="s">
        <v>8</v>
      </c>
      <c r="F19" s="76">
        <f>'MEMÓRIA DE CÁLCULO'!I19</f>
        <v>585.52659300000005</v>
      </c>
      <c r="G19" s="41">
        <v>457.2</v>
      </c>
      <c r="H19" s="41">
        <f t="shared" si="0"/>
        <v>267702.75831960002</v>
      </c>
      <c r="I19" s="2"/>
    </row>
    <row r="20" spans="1:14" ht="23.25" customHeight="1" x14ac:dyDescent="0.25">
      <c r="A20" s="65" t="s">
        <v>55</v>
      </c>
      <c r="B20" s="65" t="s">
        <v>9</v>
      </c>
      <c r="C20" s="65">
        <v>40460</v>
      </c>
      <c r="D20" s="63" t="s">
        <v>120</v>
      </c>
      <c r="E20" s="65" t="s">
        <v>13</v>
      </c>
      <c r="F20" s="76">
        <f>'MEMÓRIA DE CÁLCULO'!I20</f>
        <v>94855.308066000012</v>
      </c>
      <c r="G20" s="41">
        <v>0.82</v>
      </c>
      <c r="H20" s="41">
        <f xml:space="preserve"> (F20*G20)</f>
        <v>77781.352614120013</v>
      </c>
      <c r="I20" s="2"/>
    </row>
    <row r="21" spans="1:14" ht="23.25" customHeight="1" x14ac:dyDescent="0.25">
      <c r="A21" s="65" t="s">
        <v>56</v>
      </c>
      <c r="B21" s="65" t="s">
        <v>9</v>
      </c>
      <c r="C21" s="65">
        <v>40455</v>
      </c>
      <c r="D21" s="63" t="s">
        <v>119</v>
      </c>
      <c r="E21" s="65" t="s">
        <v>12</v>
      </c>
      <c r="F21" s="76">
        <f>'MEMÓRIA DE CÁLCULO'!I21</f>
        <v>27024.42783198446</v>
      </c>
      <c r="G21" s="41">
        <v>1.24</v>
      </c>
      <c r="H21" s="41">
        <f>(F21*G21)</f>
        <v>33510.290511660729</v>
      </c>
      <c r="I21" s="2"/>
    </row>
    <row r="22" spans="1:14" ht="15" customHeight="1" x14ac:dyDescent="0.25">
      <c r="A22" s="65" t="s">
        <v>57</v>
      </c>
      <c r="B22" s="65" t="s">
        <v>9</v>
      </c>
      <c r="C22" s="65">
        <v>44450</v>
      </c>
      <c r="D22" s="63" t="s">
        <v>123</v>
      </c>
      <c r="E22" s="65" t="s">
        <v>14</v>
      </c>
      <c r="F22" s="76">
        <f>'MEMÓRIA DE CÁLCULO'!I22</f>
        <v>2365.3029999999999</v>
      </c>
      <c r="G22" s="41">
        <v>14.04</v>
      </c>
      <c r="H22" s="41">
        <f>(F22*G22)</f>
        <v>33208.854119999996</v>
      </c>
      <c r="I22" s="2"/>
    </row>
    <row r="23" spans="1:14" ht="18" customHeight="1" x14ac:dyDescent="0.25">
      <c r="A23" s="65" t="s">
        <v>122</v>
      </c>
      <c r="B23" s="65" t="s">
        <v>9</v>
      </c>
      <c r="C23" s="65">
        <v>44455</v>
      </c>
      <c r="D23" s="63" t="s">
        <v>26</v>
      </c>
      <c r="E23" s="65" t="s">
        <v>14</v>
      </c>
      <c r="F23" s="76">
        <f>'MEMÓRIA DE CÁLCULO'!I23</f>
        <v>2365.3029999999999</v>
      </c>
      <c r="G23" s="41">
        <v>43.84</v>
      </c>
      <c r="H23" s="41">
        <f>F23*G23</f>
        <v>103694.88352</v>
      </c>
      <c r="I23" s="2"/>
    </row>
    <row r="24" spans="1:14" ht="23.25" customHeight="1" x14ac:dyDescent="0.25">
      <c r="A24" s="110" t="s">
        <v>181</v>
      </c>
      <c r="B24" s="110" t="s">
        <v>9</v>
      </c>
      <c r="C24" s="71">
        <v>40804</v>
      </c>
      <c r="D24" s="112" t="s">
        <v>176</v>
      </c>
      <c r="E24" s="71" t="s">
        <v>14</v>
      </c>
      <c r="F24" s="109">
        <f>'DADOS RECAPEMENTO'!F12</f>
        <v>823.74300000000005</v>
      </c>
      <c r="G24" s="41">
        <v>4.84</v>
      </c>
      <c r="H24" s="41">
        <f t="shared" ref="H24:H25" si="1">F24*G24</f>
        <v>3986.9161200000003</v>
      </c>
      <c r="I24" s="2"/>
    </row>
    <row r="25" spans="1:14" ht="23.25" customHeight="1" x14ac:dyDescent="0.25">
      <c r="A25" s="110" t="s">
        <v>182</v>
      </c>
      <c r="B25" s="110" t="s">
        <v>9</v>
      </c>
      <c r="C25" s="71">
        <v>40800</v>
      </c>
      <c r="D25" s="112" t="s">
        <v>178</v>
      </c>
      <c r="E25" s="71" t="s">
        <v>14</v>
      </c>
      <c r="F25" s="109">
        <f>F24</f>
        <v>823.74300000000005</v>
      </c>
      <c r="G25" s="41">
        <v>12.97</v>
      </c>
      <c r="H25" s="41">
        <f t="shared" si="1"/>
        <v>10683.946710000002</v>
      </c>
      <c r="I25" s="2"/>
    </row>
    <row r="26" spans="1:14" ht="16.5" customHeight="1" x14ac:dyDescent="0.25">
      <c r="A26" s="184" t="s">
        <v>180</v>
      </c>
      <c r="B26" s="184"/>
      <c r="C26" s="184"/>
      <c r="D26" s="184"/>
      <c r="E26" s="184"/>
      <c r="F26" s="184"/>
      <c r="G26" s="184"/>
      <c r="H26" s="114">
        <f>SUM(H7:H25)</f>
        <v>1356399.9219145309</v>
      </c>
      <c r="I26" s="2"/>
    </row>
    <row r="27" spans="1:14" ht="17.25" customHeight="1" x14ac:dyDescent="0.25">
      <c r="A27" s="10" t="s">
        <v>37</v>
      </c>
      <c r="B27" s="111" t="s">
        <v>2</v>
      </c>
      <c r="C27" s="111" t="s">
        <v>3</v>
      </c>
      <c r="D27" s="111" t="s">
        <v>153</v>
      </c>
      <c r="E27" s="111" t="s">
        <v>4</v>
      </c>
      <c r="F27" s="75" t="s">
        <v>6</v>
      </c>
      <c r="G27" s="111" t="s">
        <v>18</v>
      </c>
      <c r="H27" s="111" t="s">
        <v>19</v>
      </c>
      <c r="I27" s="2"/>
      <c r="N27" s="69"/>
    </row>
    <row r="28" spans="1:14" ht="25.5" customHeight="1" x14ac:dyDescent="0.25">
      <c r="A28" s="110" t="s">
        <v>1</v>
      </c>
      <c r="B28" s="110" t="s">
        <v>9</v>
      </c>
      <c r="C28" s="45">
        <v>41414</v>
      </c>
      <c r="D28" s="115" t="s">
        <v>171</v>
      </c>
      <c r="E28" s="45" t="s">
        <v>172</v>
      </c>
      <c r="F28" s="105">
        <v>9</v>
      </c>
      <c r="G28" s="106">
        <v>140.35</v>
      </c>
      <c r="H28" s="106">
        <f>F28*G28</f>
        <v>1263.1499999999999</v>
      </c>
      <c r="I28" s="2"/>
    </row>
    <row r="29" spans="1:14" ht="24" customHeight="1" x14ac:dyDescent="0.25">
      <c r="A29" s="110" t="s">
        <v>36</v>
      </c>
      <c r="B29" s="110" t="s">
        <v>9</v>
      </c>
      <c r="C29" s="45">
        <v>41350</v>
      </c>
      <c r="D29" s="115" t="s">
        <v>174</v>
      </c>
      <c r="E29" s="45" t="s">
        <v>4</v>
      </c>
      <c r="F29" s="105">
        <v>3</v>
      </c>
      <c r="G29" s="106">
        <v>468.79</v>
      </c>
      <c r="H29" s="106">
        <f>F29*G29</f>
        <v>1406.3700000000001</v>
      </c>
      <c r="I29" s="2"/>
    </row>
    <row r="30" spans="1:14" ht="15" customHeight="1" x14ac:dyDescent="0.25">
      <c r="A30" s="185" t="s">
        <v>180</v>
      </c>
      <c r="B30" s="186"/>
      <c r="C30" s="186"/>
      <c r="D30" s="186"/>
      <c r="E30" s="186"/>
      <c r="F30" s="186"/>
      <c r="G30" s="187"/>
      <c r="H30" s="106">
        <f>SUM(H28:H29)</f>
        <v>2669.52</v>
      </c>
      <c r="I30" s="2"/>
    </row>
    <row r="31" spans="1:14" x14ac:dyDescent="0.25">
      <c r="A31" s="188" t="s">
        <v>31</v>
      </c>
      <c r="B31" s="188"/>
      <c r="C31" s="188"/>
      <c r="D31" s="188"/>
      <c r="E31" s="188"/>
      <c r="F31" s="188"/>
      <c r="G31" s="189"/>
      <c r="H31" s="28">
        <f>H26+H30</f>
        <v>1359069.4419145309</v>
      </c>
      <c r="I31" s="2"/>
    </row>
    <row r="32" spans="1:14" ht="15" customHeight="1" x14ac:dyDescent="0.25">
      <c r="A32" s="178" t="s">
        <v>127</v>
      </c>
      <c r="B32" s="179"/>
      <c r="C32" s="179"/>
      <c r="D32" s="179"/>
      <c r="E32" s="179"/>
      <c r="F32" s="179"/>
      <c r="G32" s="179"/>
      <c r="H32" s="180"/>
      <c r="I32" s="2"/>
    </row>
    <row r="33" spans="1:10" ht="14.25" customHeight="1" x14ac:dyDescent="0.25">
      <c r="A33" s="10" t="s">
        <v>37</v>
      </c>
      <c r="B33" s="66" t="s">
        <v>2</v>
      </c>
      <c r="C33" s="66" t="s">
        <v>3</v>
      </c>
      <c r="D33" s="67" t="s">
        <v>33</v>
      </c>
      <c r="E33" s="66" t="s">
        <v>4</v>
      </c>
      <c r="F33" s="75" t="s">
        <v>6</v>
      </c>
      <c r="G33" s="11" t="s">
        <v>18</v>
      </c>
      <c r="H33" s="11" t="s">
        <v>19</v>
      </c>
      <c r="I33" s="2"/>
    </row>
    <row r="34" spans="1:10" ht="25.5" customHeight="1" x14ac:dyDescent="0.25">
      <c r="A34" s="65" t="s">
        <v>1</v>
      </c>
      <c r="B34" s="65" t="s">
        <v>28</v>
      </c>
      <c r="C34" s="65" t="s">
        <v>29</v>
      </c>
      <c r="D34" s="63" t="s">
        <v>143</v>
      </c>
      <c r="E34" s="65" t="s">
        <v>93</v>
      </c>
      <c r="F34" s="76">
        <f>F17/1000</f>
        <v>19.517553100000001</v>
      </c>
      <c r="G34" s="41">
        <f>'PRODUTOS BETUMINOSOS'!I32</f>
        <v>3636.8955256387721</v>
      </c>
      <c r="H34" s="41">
        <f>G34*F34</f>
        <v>70983.301540807151</v>
      </c>
      <c r="I34" s="2"/>
    </row>
    <row r="35" spans="1:10" ht="15" customHeight="1" x14ac:dyDescent="0.25">
      <c r="A35" s="65" t="s">
        <v>36</v>
      </c>
      <c r="B35" s="65" t="s">
        <v>28</v>
      </c>
      <c r="C35" s="65" t="s">
        <v>29</v>
      </c>
      <c r="D35" s="63" t="s">
        <v>35</v>
      </c>
      <c r="E35" s="65" t="s">
        <v>93</v>
      </c>
      <c r="F35" s="76">
        <f>F34/2</f>
        <v>9.7587765500000003</v>
      </c>
      <c r="G35" s="41">
        <f>'PRODUTOS BETUMINOSOS'!I33</f>
        <v>3777.0076638594865</v>
      </c>
      <c r="H35" s="41">
        <f>G35*F35</f>
        <v>36858.973819242237</v>
      </c>
      <c r="I35" s="2"/>
    </row>
    <row r="36" spans="1:10" ht="15" customHeight="1" x14ac:dyDescent="0.25">
      <c r="A36" s="65" t="s">
        <v>41</v>
      </c>
      <c r="B36" s="65" t="s">
        <v>28</v>
      </c>
      <c r="C36" s="65" t="s">
        <v>29</v>
      </c>
      <c r="D36" s="63" t="s">
        <v>34</v>
      </c>
      <c r="E36" s="65" t="s">
        <v>93</v>
      </c>
      <c r="F36" s="76">
        <f>F19*'DADOS RECAPEMENTO'!A10*'DADOS RECAPEMENTO'!D12</f>
        <v>73.073718806400009</v>
      </c>
      <c r="G36" s="41">
        <f>'PRODUTOS BETUMINOSOS'!I34</f>
        <v>5355.2267550538418</v>
      </c>
      <c r="H36" s="41">
        <f>G36*F36</f>
        <v>391326.33404331439</v>
      </c>
    </row>
    <row r="37" spans="1:10" x14ac:dyDescent="0.25">
      <c r="A37" s="3"/>
      <c r="B37" s="3"/>
      <c r="C37" s="3"/>
      <c r="D37" s="2"/>
      <c r="E37" s="2" t="s">
        <v>11</v>
      </c>
      <c r="F37" s="79"/>
      <c r="G37" s="46" t="s">
        <v>31</v>
      </c>
      <c r="H37" s="28">
        <f>SUM(H34:H36)</f>
        <v>499168.60940336378</v>
      </c>
    </row>
    <row r="38" spans="1:10" ht="15" customHeight="1" x14ac:dyDescent="0.25">
      <c r="A38" s="178" t="s">
        <v>179</v>
      </c>
      <c r="B38" s="179"/>
      <c r="C38" s="179"/>
      <c r="D38" s="180"/>
      <c r="E38" s="15"/>
      <c r="F38" s="95"/>
      <c r="G38" s="17"/>
      <c r="H38" s="17"/>
      <c r="I38" s="5"/>
    </row>
    <row r="39" spans="1:10" ht="15" customHeight="1" x14ac:dyDescent="0.25">
      <c r="A39" s="181" t="s">
        <v>40</v>
      </c>
      <c r="B39" s="182"/>
      <c r="C39" s="183"/>
      <c r="D39" s="20">
        <f>H37+H31</f>
        <v>1858238.0513178948</v>
      </c>
      <c r="E39" s="44"/>
      <c r="F39" s="96"/>
      <c r="G39" s="18"/>
      <c r="H39" s="18"/>
      <c r="I39" s="5"/>
    </row>
    <row r="40" spans="1:10" ht="15.75" x14ac:dyDescent="0.25">
      <c r="A40" s="142" t="s">
        <v>184</v>
      </c>
      <c r="B40" s="142"/>
      <c r="C40" s="142"/>
      <c r="D40" s="142"/>
      <c r="E40" s="142"/>
      <c r="F40" s="142"/>
      <c r="G40" s="142"/>
      <c r="H40" s="142"/>
      <c r="I40" s="49"/>
      <c r="J40" s="47"/>
    </row>
    <row r="41" spans="1:10" x14ac:dyDescent="0.25">
      <c r="A41" s="1"/>
      <c r="B41" s="1"/>
      <c r="C41" s="1"/>
      <c r="D41" s="1"/>
      <c r="E41" s="1"/>
      <c r="F41" s="97"/>
    </row>
    <row r="42" spans="1:10" ht="15.75" x14ac:dyDescent="0.25">
      <c r="A42" s="120" t="s">
        <v>130</v>
      </c>
      <c r="B42" s="120"/>
      <c r="C42" s="120"/>
      <c r="D42" s="120"/>
      <c r="E42" s="120"/>
      <c r="F42" s="120"/>
      <c r="G42" s="120"/>
      <c r="H42" s="120"/>
      <c r="I42" s="120"/>
      <c r="J42" s="50"/>
    </row>
    <row r="43" spans="1:10" ht="15.75" x14ac:dyDescent="0.25">
      <c r="A43" s="121" t="s">
        <v>128</v>
      </c>
      <c r="B43" s="121"/>
      <c r="C43" s="121"/>
      <c r="D43" s="121"/>
      <c r="E43" s="121"/>
      <c r="F43" s="121"/>
      <c r="G43" s="121"/>
      <c r="H43" s="121"/>
      <c r="I43" s="51"/>
      <c r="J43" s="51"/>
    </row>
    <row r="44" spans="1:10" ht="15.75" x14ac:dyDescent="0.25">
      <c r="A44" s="121" t="s">
        <v>129</v>
      </c>
      <c r="B44" s="121"/>
      <c r="C44" s="121"/>
      <c r="D44" s="121"/>
      <c r="E44" s="121"/>
      <c r="F44" s="121"/>
      <c r="G44" s="121"/>
      <c r="H44" s="121"/>
      <c r="I44" s="51"/>
      <c r="J44" s="51"/>
    </row>
  </sheetData>
  <mergeCells count="15">
    <mergeCell ref="A43:H43"/>
    <mergeCell ref="A44:H44"/>
    <mergeCell ref="D1:H1"/>
    <mergeCell ref="A42:I42"/>
    <mergeCell ref="A2:H2"/>
    <mergeCell ref="A3:H3"/>
    <mergeCell ref="A4:H4"/>
    <mergeCell ref="A5:H5"/>
    <mergeCell ref="A32:H32"/>
    <mergeCell ref="A39:C39"/>
    <mergeCell ref="A38:D38"/>
    <mergeCell ref="A26:G26"/>
    <mergeCell ref="A30:G30"/>
    <mergeCell ref="A31:G31"/>
    <mergeCell ref="A40:H40"/>
  </mergeCells>
  <pageMargins left="0.70866141732283472" right="0.70866141732283472" top="0.55118110236220474" bottom="0.55118110236220474" header="0.31496062992125984" footer="0.31496062992125984"/>
  <pageSetup paperSize="9" scale="8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DADOS RECAPEMENTO</vt:lpstr>
      <vt:lpstr>PRODUTOS BETUMINOSOS</vt:lpstr>
      <vt:lpstr>MEMÓRIA DE CÁLCULO</vt:lpstr>
      <vt:lpstr>ORÇAMENTO</vt:lpstr>
      <vt:lpstr>'DADOS RECAPEMENTO'!Area_de_impressao</vt:lpstr>
      <vt:lpstr>'MEMÓRIA DE CÁLCULO'!Area_de_impressao</vt:lpstr>
      <vt:lpstr>ORÇAMENTO!Area_de_impressao</vt:lpstr>
      <vt:lpstr>'PRODUTOS BETUMINOSOS'!Area_de_impressao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cp:lastPrinted>2021-06-30T12:08:35Z</cp:lastPrinted>
  <dcterms:created xsi:type="dcterms:W3CDTF">2019-01-22T17:17:15Z</dcterms:created>
  <dcterms:modified xsi:type="dcterms:W3CDTF">2021-07-19T17:07:03Z</dcterms:modified>
</cp:coreProperties>
</file>