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ocuments\Jhéssika\Secretaria de Transportes\2021\olhos d'agua\"/>
    </mc:Choice>
  </mc:AlternateContent>
  <bookViews>
    <workbookView xWindow="0" yWindow="0" windowWidth="20490" windowHeight="7755"/>
  </bookViews>
  <sheets>
    <sheet name="DADOS RECAPEMENTO" sheetId="13" r:id="rId1"/>
    <sheet name="PRODUTOS BETUMINOSOS" sheetId="14" r:id="rId2"/>
    <sheet name="MEMÓRIA DE CÁLCULO" sheetId="1" r:id="rId3"/>
    <sheet name="ORÇAMENTO" sheetId="15" r:id="rId4"/>
  </sheets>
  <definedNames>
    <definedName name="_xlnm.Print_Area" localSheetId="0">'DADOS RECAPEMENTO'!$A$1:$F$25</definedName>
    <definedName name="_xlnm.Print_Area" localSheetId="2">'MEMÓRIA DE CÁLCULO'!$A$1:$K$53</definedName>
    <definedName name="_xlnm.Print_Area" localSheetId="3">ORÇAMENTO!$A$1:$H$53</definedName>
    <definedName name="_xlnm.Print_Area" localSheetId="1">'PRODUTOS BETUMINOSOS'!$A$1:$K$38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3" l="1"/>
  <c r="H9" i="13"/>
  <c r="H7" i="13"/>
  <c r="I7" i="1" l="1"/>
  <c r="I8" i="1"/>
  <c r="I9" i="1" s="1"/>
  <c r="I10" i="1"/>
  <c r="I11" i="1"/>
  <c r="I12" i="1"/>
  <c r="I13" i="1"/>
  <c r="I14" i="1"/>
  <c r="I15" i="1"/>
  <c r="I16" i="1"/>
  <c r="I17" i="1"/>
  <c r="I18" i="1"/>
  <c r="I19" i="1"/>
  <c r="I21" i="1" s="1"/>
  <c r="I20" i="1"/>
  <c r="I22" i="1"/>
  <c r="I23" i="1"/>
  <c r="I24" i="1"/>
  <c r="I25" i="1" s="1"/>
  <c r="F25" i="15" l="1"/>
  <c r="H25" i="15" s="1"/>
  <c r="K25" i="1"/>
  <c r="K24" i="1"/>
  <c r="F26" i="15" l="1"/>
  <c r="H26" i="15" s="1"/>
  <c r="F31" i="15"/>
  <c r="H31" i="15" s="1"/>
  <c r="F33" i="15"/>
  <c r="H33" i="15" s="1"/>
  <c r="F34" i="15"/>
  <c r="H34" i="15" s="1"/>
  <c r="F35" i="15"/>
  <c r="H35" i="15" s="1"/>
  <c r="K34" i="1" l="1"/>
  <c r="K32" i="1" l="1"/>
  <c r="K33" i="1"/>
  <c r="I29" i="1"/>
  <c r="I28" i="1"/>
  <c r="K30" i="1"/>
  <c r="F29" i="15" l="1"/>
  <c r="H29" i="15" s="1"/>
  <c r="I31" i="1"/>
  <c r="F32" i="15" s="1"/>
  <c r="H32" i="15" s="1"/>
  <c r="K29" i="1"/>
  <c r="F30" i="15"/>
  <c r="H30" i="15" s="1"/>
  <c r="K28" i="1"/>
  <c r="F10" i="13"/>
  <c r="K31" i="1" l="1"/>
  <c r="K35" i="1"/>
  <c r="H36" i="15"/>
  <c r="F24" i="15" l="1"/>
  <c r="F11" i="15"/>
  <c r="F23" i="15"/>
  <c r="K12" i="1"/>
  <c r="F13" i="15"/>
  <c r="H13" i="15" s="1"/>
  <c r="A4" i="13"/>
  <c r="A14" i="13"/>
  <c r="I19" i="14" l="1"/>
  <c r="I18" i="14"/>
  <c r="F8" i="15" l="1"/>
  <c r="K7" i="1"/>
  <c r="K8" i="1" l="1"/>
  <c r="F9" i="15"/>
  <c r="K22" i="1"/>
  <c r="K23" i="1"/>
  <c r="H23" i="15" l="1"/>
  <c r="H8" i="15"/>
  <c r="H11" i="15" l="1"/>
  <c r="H24" i="15"/>
  <c r="H9" i="15" l="1"/>
  <c r="E14" i="14"/>
  <c r="E32" i="14" s="1"/>
  <c r="E30" i="14" l="1"/>
  <c r="E31" i="14"/>
  <c r="I20" i="14" l="1"/>
  <c r="I26" i="14" s="1"/>
  <c r="F32" i="14" s="1"/>
  <c r="I25" i="14"/>
  <c r="F31" i="14" s="1"/>
  <c r="I24" i="14"/>
  <c r="F30" i="14" s="1"/>
  <c r="I30" i="14" l="1"/>
  <c r="I32" i="14"/>
  <c r="I31" i="14"/>
  <c r="C6" i="13"/>
  <c r="F18" i="15" l="1"/>
  <c r="H18" i="15" s="1"/>
  <c r="K10" i="1"/>
  <c r="K17" i="1"/>
  <c r="J41" i="1"/>
  <c r="G41" i="15"/>
  <c r="J40" i="1"/>
  <c r="G40" i="15"/>
  <c r="J42" i="1"/>
  <c r="G42" i="15"/>
  <c r="K13" i="1" l="1"/>
  <c r="F14" i="15"/>
  <c r="H14" i="15" s="1"/>
  <c r="F40" i="15"/>
  <c r="F41" i="15" s="1"/>
  <c r="H41" i="15" s="1"/>
  <c r="I40" i="1"/>
  <c r="F19" i="15" l="1"/>
  <c r="H19" i="15" s="1"/>
  <c r="K11" i="1"/>
  <c r="F12" i="15"/>
  <c r="H12" i="15" s="1"/>
  <c r="K14" i="1"/>
  <c r="F15" i="15"/>
  <c r="H15" i="15" s="1"/>
  <c r="H40" i="15"/>
  <c r="K18" i="1"/>
  <c r="I41" i="1"/>
  <c r="K40" i="1"/>
  <c r="K41" i="1" l="1"/>
  <c r="F17" i="15"/>
  <c r="H17" i="15" s="1"/>
  <c r="K16" i="1"/>
  <c r="F20" i="15"/>
  <c r="K9" i="1"/>
  <c r="F10" i="15"/>
  <c r="H10" i="15" s="1"/>
  <c r="F16" i="15"/>
  <c r="H16" i="15" s="1"/>
  <c r="K15" i="1"/>
  <c r="I42" i="1"/>
  <c r="K19" i="1"/>
  <c r="K42" i="1" l="1"/>
  <c r="K43" i="1" s="1"/>
  <c r="K20" i="1"/>
  <c r="F21" i="15"/>
  <c r="H21" i="15" s="1"/>
  <c r="H20" i="15"/>
  <c r="F42" i="15"/>
  <c r="H42" i="15" s="1"/>
  <c r="H43" i="15" s="1"/>
  <c r="K21" i="1"/>
  <c r="F22" i="15"/>
  <c r="H22" i="15" s="1"/>
  <c r="H27" i="15" l="1"/>
  <c r="H37" i="15" s="1"/>
  <c r="D46" i="15" s="1"/>
  <c r="K26" i="1"/>
  <c r="K36" i="1" s="1"/>
  <c r="F47" i="1" l="1"/>
  <c r="I47" i="1" s="1"/>
</calcChain>
</file>

<file path=xl/sharedStrings.xml><?xml version="1.0" encoding="utf-8"?>
<sst xmlns="http://schemas.openxmlformats.org/spreadsheetml/2006/main" count="467" uniqueCount="212">
  <si>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</si>
  <si>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</si>
  <si>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</si>
  <si>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</si>
  <si>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</si>
  <si>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</si>
  <si>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</si>
  <si>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</si>
  <si>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</si>
  <si>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>AGETOP</t>
  </si>
  <si>
    <t>TRANSPORTE DE ENTULHO PAVIMENTO URBANO</t>
  </si>
  <si>
    <t xml:space="preserve"> </t>
  </si>
  <si>
    <t>m³ x Km</t>
  </si>
  <si>
    <t>t x Km</t>
  </si>
  <si>
    <t>m</t>
  </si>
  <si>
    <t>PAVIMENTAÇÃO</t>
  </si>
  <si>
    <t>LIMPEZA PAVIMENTAÇÃO URBANA</t>
  </si>
  <si>
    <t>CARGA DE ENTULHOS</t>
  </si>
  <si>
    <t>R$/UNID.</t>
  </si>
  <si>
    <t>TOTAL (R$)</t>
  </si>
  <si>
    <t>TRANSPORTE DE MATERIAL DE 1º CATEGORIA À CAMINHÃO (PAVIMENTAÇÃO URBANA)</t>
  </si>
  <si>
    <t>ESCAVAÇÃO E CARGA DE MATERIAL DE JAZIDA COM INDENIZAÇÃO (PAVIMENTAÇÃO URBANA)</t>
  </si>
  <si>
    <t>TRANSPORTE DE MATERIAL DE JAZIDA-CASCALHO (PAVIMENTAÇÃO URBANA)</t>
  </si>
  <si>
    <t>IMPRIMAÇÃO (PAVIMENTAÇÃO URBANA)</t>
  </si>
  <si>
    <t>PINTURA DE LIGAÇÃO (PAVIMENTAÇÃO URBANA)</t>
  </si>
  <si>
    <t>CONCRETO BETUMINOSO USINADO À QUENTE-CBUQ (AC/BC) (PAVIMENTAÇÃO URBANA)</t>
  </si>
  <si>
    <t>MEIO FIO COM SARJETA - MFU02</t>
  </si>
  <si>
    <t>ESTABILIZAÇÃO GRANULOMÉTRICA SEM MISTURA (PAVIMENTAÇÃO URBANA)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</si>
  <si>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</si>
  <si>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</si>
  <si>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</si>
  <si>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</si>
  <si>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</si>
  <si>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</si>
  <si>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</si>
  <si>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</si>
  <si>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</si>
  <si>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3.0</t>
  </si>
  <si>
    <t>2.0</t>
  </si>
  <si>
    <t>1.0</t>
  </si>
  <si>
    <t>ITEM</t>
  </si>
  <si>
    <t>3.1</t>
  </si>
  <si>
    <t>3.2</t>
  </si>
  <si>
    <t>3.3</t>
  </si>
  <si>
    <t>CUSTO TOTAL DA OBRA:</t>
  </si>
  <si>
    <t>2.3</t>
  </si>
  <si>
    <t>1.0.1</t>
  </si>
  <si>
    <t>1.0.2</t>
  </si>
  <si>
    <t>1.0.3</t>
  </si>
  <si>
    <t>1.0.4</t>
  </si>
  <si>
    <t>1.0.5</t>
  </si>
  <si>
    <t>1.0.6</t>
  </si>
  <si>
    <t>1.0.7</t>
  </si>
  <si>
    <t>1.0.8</t>
  </si>
  <si>
    <t>1.0.9</t>
  </si>
  <si>
    <t>1.0.10</t>
  </si>
  <si>
    <t>1.0.11</t>
  </si>
  <si>
    <t>1.0.12</t>
  </si>
  <si>
    <t>1.0.13</t>
  </si>
  <si>
    <t>1.0.14</t>
  </si>
  <si>
    <t>1.0.15</t>
  </si>
  <si>
    <t>1.0.16</t>
  </si>
  <si>
    <t>Comprimento Total (m)</t>
  </si>
  <si>
    <t>Largura (m)</t>
  </si>
  <si>
    <t>Folga p/ Limpeza (m)</t>
  </si>
  <si>
    <t>Folga p/ Terraplanagem (m)</t>
  </si>
  <si>
    <t>Área Média dos Raios (m²)</t>
  </si>
  <si>
    <t>Quantidade de Raios (unid.)</t>
  </si>
  <si>
    <t>Espessura de Limpeza (m)</t>
  </si>
  <si>
    <t>DT Limpeza (Km)</t>
  </si>
  <si>
    <t>COMPRIMENTO x (LARGURA + FOLGA P/ LIMPEZA)</t>
  </si>
  <si>
    <t>ÁREA DE LIMPEZA x ESPESSURA DE LIMPEZA</t>
  </si>
  <si>
    <t>ÁREA DE LIMPEZA x ESPESSURA DE LIMPEZA x DT LIMPEZA</t>
  </si>
  <si>
    <t>Espessura de Corte Subleito (m)</t>
  </si>
  <si>
    <t>Área de Esquina (m²)</t>
  </si>
  <si>
    <t>Empolamento de Base (%)</t>
  </si>
  <si>
    <t>Empolamento de Subleito (%)</t>
  </si>
  <si>
    <t xml:space="preserve">COMPRIMENTO x (LARGURA + FOLGA P/ TERRAPLANAGEM) + ÁREA DE ESQUINAS </t>
  </si>
  <si>
    <t>DT Corte Subleito (Km)</t>
  </si>
  <si>
    <t>Espessura da Base (m)</t>
  </si>
  <si>
    <t>DT Cascalho (Km)</t>
  </si>
  <si>
    <t>Espessura do Asfalto (m)</t>
  </si>
  <si>
    <t>Largura da Sarjeta (m)</t>
  </si>
  <si>
    <t>PERFIL:</t>
  </si>
  <si>
    <t xml:space="preserve">COMPRIMENTO x (LARGURA - MEDIDA DA SARJETA) + ÁREA DE ESQUINAS </t>
  </si>
  <si>
    <t>DT CBUQ (Km)</t>
  </si>
  <si>
    <t>DT do Agregado (Km)</t>
  </si>
  <si>
    <t>Porcentagem do Agregado (%)</t>
  </si>
  <si>
    <t>Densidade do CBUQ (T/m³)</t>
  </si>
  <si>
    <t>Densidade do Agregado (T/m³)</t>
  </si>
  <si>
    <t>Qtd. Cruzamentos (unid.)</t>
  </si>
  <si>
    <t>Largura Média Cruzamentos (m)</t>
  </si>
  <si>
    <t>Taxa de Aplicação CM 30 (L/m²)</t>
  </si>
  <si>
    <t>Taxa de Aplicação RR2C (L/m²)</t>
  </si>
  <si>
    <t>COMPRIMENTO x (LARGURA - MEDIDA DA SARJETA) + ÁREAS ESQUINAS x TAXA DE APLICAÇÃO CM 30</t>
  </si>
  <si>
    <t>COMPRIMENTO x (LARGURA - MEDIDA DA SARJETA) + ÁREAS ESQUINAS x TAXA DE APLICAÇÃO RR2C</t>
  </si>
  <si>
    <t>COMPRIMENTO x (LARGURA - MEDIDA DA SARJETA) + ÁREAS ESQUINAS x ESPESSURA DO ASFALTO x DENSIDADE CBUQ x PORCENTAGEM DE CAP NO CBUQ</t>
  </si>
  <si>
    <t>Porcentagem de CAP no CBUQ (%)</t>
  </si>
  <si>
    <t>T</t>
  </si>
  <si>
    <t>Largura Calçada (m)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</si>
  <si>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</si>
  <si>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</si>
  <si>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</si>
  <si>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</si>
  <si>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</si>
  <si>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</si>
  <si>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</si>
  <si>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</si>
  <si>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</si>
  <si>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</si>
  <si>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</si>
  <si>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</si>
  <si>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</si>
  <si>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</si>
  <si>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</si>
  <si>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</si>
  <si>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</si>
  <si>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</si>
  <si>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</si>
  <si>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</si>
  <si>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</si>
  <si>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</si>
  <si>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</si>
  <si>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</si>
  <si>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TRANSPORTE COMERCIAL DE AGREGADO (PAVIMENTAÇÃO URBANA)</t>
  </si>
  <si>
    <t>TRANSPORTE COMERCIAL DE MASSA ASFÁLTICA (PAVIMENTAÇÃO URBANA)</t>
  </si>
  <si>
    <t>Valor do m²</t>
  </si>
  <si>
    <t>TODAS AS RUAS</t>
  </si>
  <si>
    <t>1.0.17</t>
  </si>
  <si>
    <t>MEIO FIO SEM SARJETA - MFU01</t>
  </si>
  <si>
    <t>COMPRIMENTO - (QUANTIDADE DE CRUZAMENTOS x LARGURA MÉDIA DOS CRUZAMENTOS)</t>
  </si>
  <si>
    <t>ORÇAMENTO</t>
  </si>
  <si>
    <t xml:space="preserve">CUSTO TOTAL DA OBRA/ÁREA TOTAL </t>
  </si>
  <si>
    <t>PRODUTO BETUMINOSO</t>
  </si>
  <si>
    <t>Engenheiro Luis Severo Braga Gomides</t>
  </si>
  <si>
    <t>Secretário Municipal de Transportes</t>
  </si>
  <si>
    <t>____________________________________________</t>
  </si>
  <si>
    <t>REGULARIZAÇÃO E COMPACTAÇÃO DO SUB-LEITO (PAVIMENTAÇÃO URBANA)</t>
  </si>
  <si>
    <t>ESCAVAÇÃO E CARGA DE MATERIAL DE 1ºCATEGORIA (PAVIMENTAÇÃO URBANA)</t>
  </si>
  <si>
    <t>(COMPRIMENTO x (LARGURA+FOLGA P/ TERRAPLANAGEM) + ÁREAS DE ESQUINAS) x ESPESSURA DE CORTE SUBLEITO</t>
  </si>
  <si>
    <t>(COMPRIMENTO x (LARGURA+FOLGA P/ TERRAPLANAGEM) + ÁREAS DE ESQUINAS) x ESPESSURA DE CORTE SUBLEITO x DT CORTE SUBLEITO  x EMPOLAMENTO DE SUBLEITO</t>
  </si>
  <si>
    <t>(COMPRIMENTO x (LARGURA + FOLGA P/ TERRAPLANAGEM) + ÁREA DE ESQUINAS) x ESPESSURA DA BASE</t>
  </si>
  <si>
    <t>(COMPRIMENTO x (LARGURA + FOLGA P/ TERRAPLANAGEM) + ÁREA DE ESQUINAS) x ESPESSURA DA BASE x DT CASCALHO X EMPOLAMENTO DE BASE</t>
  </si>
  <si>
    <t>(COMPRIMENTO x (LARGURA - MEDIDA DA SARJETA) + ÁREAS ESQUINAS) x ESPESSURA DO ASFALTO</t>
  </si>
  <si>
    <t>(COMPRIMENTO x (LARGURA - MEDIDA DA SARJETA) + ÁREAS ESQUINAS) x ESPESSURA DO ASFALTO x DENSIDADE DO CBUQ x DT CBUQ</t>
  </si>
  <si>
    <t xml:space="preserve">((COMPRIMENTO x (LARGURA - MEDIDA DA SARJETA) + ÁREAS ESQUINAS) x ESPESSURA DO ASFALTO x DENSIDADE DO CBUQ x PORCENTAGEM DO AGREGADO / DENSIDADE DO AGREGADO) x DT DO AGREGADO </t>
  </si>
  <si>
    <t>2 x COMPRIMENTO - (QUANTIDADE DE CRUZAMENTOS x LARGURA MÉDIA DOS CRUZAMENTOS)</t>
  </si>
  <si>
    <t>Corte sub leito  (m³)</t>
  </si>
  <si>
    <t>Aterro p/ Greide de subleito (m³)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</si>
  <si>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</si>
  <si>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</si>
  <si>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</si>
  <si>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</si>
  <si>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LOCAL: OLHOS D'ÁGUA</t>
  </si>
  <si>
    <t>TIPO DE SERVIÇO: TERRAPLENAGEM, PAVIMENTAÇÃO ASFÁLTICA E EXECUÇÃO DE MEIO-FIO</t>
  </si>
  <si>
    <t>REFERÊNCIA: TABELA DE TERRAPLENAGEM, PAVIMENTAÇÃO E OBRAS DE ARTE ESPECIAIS - MARÇO 2018 - COM DESONERAÇÃO (T135) E TABELA ANP PRODUTO/REGIÃO ABRIL 2021</t>
  </si>
  <si>
    <t xml:space="preserve">                              PREFEITURA MUNICIPAL DE CATALÃO SECRETARIA MUNICIPAL DE TRANSPORTE ADMINISTRAÇÃO: 2021/2024</t>
  </si>
  <si>
    <t>OLHOS D'ÁGUA</t>
  </si>
  <si>
    <t>DADOS PARA RECAPEAMENTO DE OLHOS D'ÁGUA</t>
  </si>
  <si>
    <t xml:space="preserve">GALERIA DE ÁGUAS PLUVIAIS </t>
  </si>
  <si>
    <t>ESCAVAÇÃO MECÂNICA EM TERRA</t>
  </si>
  <si>
    <t>M³</t>
  </si>
  <si>
    <t>LASTRO DE BRITA(GAP) (BC)</t>
  </si>
  <si>
    <t>FORNECIMENTO, TRANSPORTE E ASSENTAMENTO DE TUBO D=0,60 M (AC)</t>
  </si>
  <si>
    <t>M</t>
  </si>
  <si>
    <t>REATERRO DE VALAS C/ COMPACTAÇÃO VIBRATÓRIA</t>
  </si>
  <si>
    <t>ALTURA DA VALA x COMPRIMENTO x LARGURA</t>
  </si>
  <si>
    <t>ESPESSURA x COMPRIMENTO x LARGURA</t>
  </si>
  <si>
    <t>COMPRIMENTO DA VALA</t>
  </si>
  <si>
    <t>Espessura do lastro de brita (m)</t>
  </si>
  <si>
    <t>Tudo de 60 cm de diametro (unidade)</t>
  </si>
  <si>
    <t>Largura da Vala (m)</t>
  </si>
  <si>
    <t>Comprimento da vala (m)</t>
  </si>
  <si>
    <t>Altura da vala (m)</t>
  </si>
  <si>
    <t>VOLUME DA VALA - VOLUME DO TUBO</t>
  </si>
  <si>
    <t>CONFORME PROJETO</t>
  </si>
  <si>
    <t>BOCA DE BSTC D=0,60M (AC/BC)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</si>
  <si>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</si>
  <si>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</si>
  <si>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</si>
  <si>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</si>
  <si>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</si>
  <si>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</si>
  <si>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</si>
  <si>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</si>
  <si>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</si>
  <si>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</si>
  <si>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</si>
  <si>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</si>
  <si>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</si>
  <si>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</si>
  <si>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</si>
  <si>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</si>
  <si>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</si>
  <si>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GALERIA DE ÁGUAS PLUVIAIS</t>
  </si>
  <si>
    <t>2.4</t>
  </si>
  <si>
    <t>2.5</t>
  </si>
  <si>
    <t>2.6</t>
  </si>
  <si>
    <t>2.7</t>
  </si>
  <si>
    <t>Volume do tudo de 60 cm (m³)</t>
  </si>
  <si>
    <t>DESCIDA D'ÁGUA DE ATERROS TIPO RÁPIDO - DAR 02 (AC/BC)</t>
  </si>
  <si>
    <t>DISSIPADOR DE ENERGIA - DED 01 (AC/BC)</t>
  </si>
  <si>
    <t>SOMATÓRIO:</t>
  </si>
  <si>
    <t>TOTAL</t>
  </si>
  <si>
    <t>1.0.22</t>
  </si>
  <si>
    <t>REMOÇÃO DE CERCA</t>
  </si>
  <si>
    <t>1.0.23</t>
  </si>
  <si>
    <t>CERCA DE VEDAÇÃO DE FAIXA DE DOMÍNIO EM MADEIRA</t>
  </si>
  <si>
    <t>Interferência com cerca (m)</t>
  </si>
  <si>
    <t>1.0.18</t>
  </si>
  <si>
    <t>1.0.19</t>
  </si>
  <si>
    <t>Catalão, 16 de julho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</si>
</sst>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4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2" fillId="4" borderId="0" xfId="0" applyFont="1" applyFill="1" applyBorder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2" fillId="4" borderId="13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2" fillId="4" borderId="1" xfId="0" applyFont="1" applyFill="1" applyBorder="1" applyAlignment="1">
      <alignment horizontal="center" vertical="center" wrapText="1"/>
    </xf>
    <xf numFmtId="17" fontId="0" fillId="4" borderId="1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168" fontId="0" fillId="0" borderId="9" xfId="0" applyNumberForma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/>
    <xf numFmtId="4" fontId="3" fillId="4" borderId="1" xfId="0" applyNumberFormat="1" applyFont="1" applyFill="1" applyBorder="1" applyAlignment="1">
      <alignment horizontal="center"/>
    </xf>
    <xf numFmtId="4" fontId="0" fillId="0" borderId="0" xfId="0" applyNumberFormat="1"/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vertical="center" wrapText="1"/>
    </xf>
    <xf numFmtId="4" fontId="0" fillId="0" borderId="0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4" borderId="1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4" borderId="1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 wrapText="1"/>
    </xf>
    <xf numFmtId="167" fontId="0" fillId="0" borderId="11" xfId="0" applyNumberForma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7" fontId="2" fillId="4" borderId="4" xfId="0" applyNumberFormat="1" applyFont="1" applyFill="1" applyBorder="1" applyAlignment="1">
      <alignment horizontal="right" vertical="center" wrapText="1"/>
    </xf>
    <xf numFmtId="167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67" fontId="2" fillId="0" borderId="14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167" fontId="2" fillId="4" borderId="9" xfId="0" applyNumberFormat="1" applyFont="1" applyFill="1" applyBorder="1" applyAlignment="1">
      <alignment horizontal="right" vertical="center" wrapText="1"/>
    </xf>
    <xf numFmtId="167" fontId="2" fillId="4" borderId="10" xfId="0" applyNumberFormat="1" applyFont="1" applyFill="1" applyBorder="1" applyAlignment="1">
      <alignment horizontal="right" vertical="center" wrapText="1"/>
    </xf>
    <xf numFmtId="167" fontId="2" fillId="4" borderId="1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1409700</xdr:colOff>
      <xdr:row>10</xdr:row>
      <xdr:rowOff>61912</xdr:rowOff>
    </xdr:from>
    <xdr:ext cx="65" cy="172227"/>
    <xdr:sp macro="" textlink="">
      <xdr:nvSpPr>
        <xdr:cNvPr id="3" name="CaixaDeTexto 2"/>
        <xdr:cNvSpPr txBox="1"/>
      </xdr:nvSpPr>
      <xdr:spPr>
        <a:xfrm>
          <a:off x="594360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340178</xdr:colOff>
      <xdr:row>0</xdr:row>
      <xdr:rowOff>38878</xdr:rowOff>
    </xdr:from>
    <xdr:ext cx="1873249" cy="514350"/>
    <xdr:pic>
      <xdr:nvPicPr>
        <xdr:cNvPr id="3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340178" y="38878"/>
          <a:ext cx="18732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873249" cy="514350"/>
    <xdr:pic>
      <xdr:nvPicPr>
        <xdr:cNvPr id="3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123825" y="28575"/>
          <a:ext cx="18732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workbookViewId="0">
      <selection activeCell="I13" sqref="I13"/>
    </sheetView>
  </sheetViews>
  <sheetFormatPr defaultRowHeight="15" x14ac:dyDescent="0.25"/>
  <cols>
    <col min="1" max="1" width="28.7109375" customWidth="1"/>
    <col min="2" max="2" width="18.5703125" customWidth="1"/>
    <col min="3" max="3" width="20.7109375" customWidth="1"/>
    <col min="4" max="4" width="30.140625" customWidth="1"/>
    <col min="5" max="5" width="28.85546875" customWidth="1"/>
    <col min="6" max="6" width="28.28515625" customWidth="1"/>
  </cols>
  <sheetData>
    <row r="1" spans="1:8" ht="17.25" customHeight="1" x14ac:dyDescent="0.25">
      <c r="A1" s="132" t="s">
        <v>158</v>
      </c>
      <c r="B1" s="133"/>
      <c r="C1" s="133"/>
      <c r="D1" s="8"/>
      <c r="E1" s="8"/>
      <c r="F1" s="8"/>
    </row>
    <row r="2" spans="1:8" ht="17.25" x14ac:dyDescent="0.25">
      <c r="A2" s="57" t="s">
        <v>83</v>
      </c>
      <c r="B2" s="57" t="s">
        <v>100</v>
      </c>
      <c r="C2" s="6"/>
      <c r="D2" s="7"/>
      <c r="E2" s="7"/>
      <c r="F2" s="7"/>
    </row>
    <row r="3" spans="1:8" ht="15" customHeight="1" x14ac:dyDescent="0.25">
      <c r="A3" s="52" t="s">
        <v>62</v>
      </c>
      <c r="B3" s="52" t="s">
        <v>63</v>
      </c>
      <c r="C3" s="52" t="s">
        <v>64</v>
      </c>
      <c r="D3" s="52" t="s">
        <v>65</v>
      </c>
      <c r="E3" s="52" t="s">
        <v>67</v>
      </c>
      <c r="F3" s="58" t="s">
        <v>66</v>
      </c>
    </row>
    <row r="4" spans="1:8" x14ac:dyDescent="0.25">
      <c r="A4" s="67">
        <f>219.78+34.048+314.982+17.221</f>
        <v>586.03100000000006</v>
      </c>
      <c r="B4" s="51">
        <v>7</v>
      </c>
      <c r="C4" s="51">
        <v>2</v>
      </c>
      <c r="D4" s="51">
        <v>1</v>
      </c>
      <c r="E4" s="51">
        <v>14</v>
      </c>
      <c r="F4" s="59">
        <v>5</v>
      </c>
    </row>
    <row r="5" spans="1:8" x14ac:dyDescent="0.25">
      <c r="A5" s="51" t="s">
        <v>68</v>
      </c>
      <c r="B5" s="51" t="s">
        <v>69</v>
      </c>
      <c r="C5" s="51" t="s">
        <v>74</v>
      </c>
      <c r="D5" s="51" t="s">
        <v>73</v>
      </c>
      <c r="E5" s="51" t="s">
        <v>76</v>
      </c>
      <c r="F5" s="59" t="s">
        <v>75</v>
      </c>
    </row>
    <row r="6" spans="1:8" x14ac:dyDescent="0.25">
      <c r="A6" s="51">
        <v>0.1</v>
      </c>
      <c r="B6" s="82">
        <v>22</v>
      </c>
      <c r="C6" s="54">
        <f>E4*F4</f>
        <v>70</v>
      </c>
      <c r="D6" s="54">
        <v>0.18</v>
      </c>
      <c r="E6" s="54">
        <v>1.25</v>
      </c>
      <c r="F6" s="59">
        <v>1.25</v>
      </c>
      <c r="H6">
        <f>(A4+A14)*2</f>
        <v>1880.4380000000001</v>
      </c>
    </row>
    <row r="7" spans="1:8" ht="30" customHeight="1" x14ac:dyDescent="0.25">
      <c r="A7" s="51" t="s">
        <v>79</v>
      </c>
      <c r="B7" s="51" t="s">
        <v>78</v>
      </c>
      <c r="C7" s="51" t="s">
        <v>80</v>
      </c>
      <c r="D7" s="51" t="s">
        <v>81</v>
      </c>
      <c r="E7" s="51" t="s">
        <v>82</v>
      </c>
      <c r="F7" s="59" t="s">
        <v>90</v>
      </c>
      <c r="H7">
        <f>F12+E12</f>
        <v>1880.4380000000001</v>
      </c>
    </row>
    <row r="8" spans="1:8" x14ac:dyDescent="0.25">
      <c r="A8" s="51">
        <v>0.15</v>
      </c>
      <c r="B8" s="82">
        <v>22</v>
      </c>
      <c r="C8" s="82">
        <v>22</v>
      </c>
      <c r="D8" s="51">
        <v>0.03</v>
      </c>
      <c r="E8" s="51">
        <v>0.3</v>
      </c>
      <c r="F8" s="59">
        <v>5</v>
      </c>
    </row>
    <row r="9" spans="1:8" ht="30" x14ac:dyDescent="0.25">
      <c r="A9" s="53" t="s">
        <v>88</v>
      </c>
      <c r="B9" s="53" t="s">
        <v>85</v>
      </c>
      <c r="C9" s="56" t="s">
        <v>86</v>
      </c>
      <c r="D9" s="53" t="s">
        <v>87</v>
      </c>
      <c r="E9" s="58" t="s">
        <v>89</v>
      </c>
      <c r="F9" s="85" t="s">
        <v>91</v>
      </c>
      <c r="H9">
        <f>H6-H7</f>
        <v>0</v>
      </c>
    </row>
    <row r="10" spans="1:8" x14ac:dyDescent="0.25">
      <c r="A10" s="54">
        <v>2.4</v>
      </c>
      <c r="B10" s="83">
        <v>73.7</v>
      </c>
      <c r="C10" s="84">
        <v>28.4</v>
      </c>
      <c r="D10" s="55">
        <v>0.94799999999999995</v>
      </c>
      <c r="E10" s="59">
        <v>1.4</v>
      </c>
      <c r="F10" s="86">
        <f>(7+6)/2</f>
        <v>6.5</v>
      </c>
    </row>
    <row r="11" spans="1:8" ht="30" x14ac:dyDescent="0.25">
      <c r="A11" s="52" t="s">
        <v>99</v>
      </c>
      <c r="B11" s="53" t="s">
        <v>92</v>
      </c>
      <c r="C11" s="53" t="s">
        <v>93</v>
      </c>
      <c r="D11" s="53" t="s">
        <v>97</v>
      </c>
      <c r="E11" s="65" t="s">
        <v>26</v>
      </c>
      <c r="F11" s="56" t="s">
        <v>129</v>
      </c>
      <c r="G11" s="1"/>
    </row>
    <row r="12" spans="1:8" x14ac:dyDescent="0.25">
      <c r="A12" s="51">
        <v>0</v>
      </c>
      <c r="B12" s="54">
        <v>1</v>
      </c>
      <c r="C12" s="54">
        <v>0.5</v>
      </c>
      <c r="D12" s="55">
        <v>5.1999999999999998E-2</v>
      </c>
      <c r="E12" s="64">
        <v>940.21900000000005</v>
      </c>
      <c r="F12" s="64">
        <v>940.21900000000005</v>
      </c>
      <c r="G12" s="1"/>
    </row>
    <row r="13" spans="1:8" ht="30" x14ac:dyDescent="0.25">
      <c r="A13" s="52" t="s">
        <v>62</v>
      </c>
      <c r="B13" s="53" t="s">
        <v>63</v>
      </c>
      <c r="C13" s="56" t="s">
        <v>147</v>
      </c>
      <c r="D13" s="53" t="s">
        <v>148</v>
      </c>
      <c r="E13" s="128" t="s">
        <v>208</v>
      </c>
      <c r="F13" s="1"/>
      <c r="G13" s="1"/>
    </row>
    <row r="14" spans="1:8" x14ac:dyDescent="0.25">
      <c r="A14" s="109">
        <f>46.683+307.505</f>
        <v>354.18799999999999</v>
      </c>
      <c r="B14" s="110">
        <v>6</v>
      </c>
      <c r="C14" s="111">
        <v>1592.5550000000001</v>
      </c>
      <c r="D14" s="107">
        <v>449.935</v>
      </c>
      <c r="E14" s="64">
        <v>23</v>
      </c>
    </row>
    <row r="15" spans="1:8" x14ac:dyDescent="0.25">
      <c r="A15" s="134" t="s">
        <v>159</v>
      </c>
      <c r="B15" s="134"/>
      <c r="C15" s="134"/>
      <c r="D15" s="134"/>
      <c r="E15" s="134"/>
      <c r="F15" s="134"/>
    </row>
    <row r="16" spans="1:8" s="66" customFormat="1" ht="30" x14ac:dyDescent="0.25">
      <c r="A16" s="56" t="s">
        <v>171</v>
      </c>
      <c r="B16" s="96" t="s">
        <v>169</v>
      </c>
      <c r="C16" s="96" t="s">
        <v>172</v>
      </c>
      <c r="D16" s="56" t="s">
        <v>173</v>
      </c>
      <c r="E16" s="96" t="s">
        <v>170</v>
      </c>
      <c r="F16" s="56" t="s">
        <v>199</v>
      </c>
    </row>
    <row r="17" spans="1:6" s="66" customFormat="1" x14ac:dyDescent="0.25">
      <c r="A17" s="56">
        <v>1</v>
      </c>
      <c r="B17" s="108">
        <v>0.1</v>
      </c>
      <c r="C17" s="56">
        <v>12</v>
      </c>
      <c r="D17" s="56">
        <v>1.6</v>
      </c>
      <c r="E17" s="56">
        <v>11</v>
      </c>
      <c r="F17" s="106">
        <v>1.5389999999999999</v>
      </c>
    </row>
    <row r="18" spans="1:6" x14ac:dyDescent="0.25">
      <c r="B18" s="1"/>
      <c r="C18" s="103"/>
      <c r="D18" s="103"/>
    </row>
    <row r="19" spans="1:6" x14ac:dyDescent="0.25">
      <c r="B19" s="1"/>
      <c r="C19" s="103"/>
      <c r="D19" s="103"/>
      <c r="E19" s="103"/>
    </row>
    <row r="20" spans="1:6" ht="15.75" x14ac:dyDescent="0.25">
      <c r="A20" s="129" t="s">
        <v>211</v>
      </c>
      <c r="B20" s="129"/>
      <c r="C20" s="129"/>
      <c r="D20" s="129"/>
      <c r="E20" s="129"/>
      <c r="F20" s="129"/>
    </row>
    <row r="21" spans="1:6" x14ac:dyDescent="0.25">
      <c r="A21" s="1"/>
      <c r="B21" s="1"/>
    </row>
    <row r="22" spans="1:6" ht="15.75" x14ac:dyDescent="0.25">
      <c r="A22" s="130" t="s">
        <v>136</v>
      </c>
      <c r="B22" s="130"/>
      <c r="C22" s="130"/>
      <c r="D22" s="130"/>
      <c r="E22" s="130"/>
      <c r="F22" s="130"/>
    </row>
    <row r="23" spans="1:6" ht="15.75" x14ac:dyDescent="0.25">
      <c r="A23" s="131" t="s">
        <v>134</v>
      </c>
      <c r="B23" s="131"/>
      <c r="C23" s="131"/>
      <c r="D23" s="131"/>
      <c r="E23" s="131"/>
      <c r="F23" s="131"/>
    </row>
    <row r="24" spans="1:6" ht="15.75" x14ac:dyDescent="0.25">
      <c r="A24" s="131" t="s">
        <v>135</v>
      </c>
      <c r="B24" s="131"/>
      <c r="C24" s="131"/>
      <c r="D24" s="131"/>
      <c r="E24" s="131"/>
      <c r="F24" s="131"/>
    </row>
  </sheetData>
  <mergeCells count="6">
    <mergeCell ref="A20:F20"/>
    <mergeCell ref="A22:F22"/>
    <mergeCell ref="A23:F23"/>
    <mergeCell ref="A24:F24"/>
    <mergeCell ref="A1:C1"/>
    <mergeCell ref="A15:F15"/>
  </mergeCells>
  <dataValidations disablePrompts="1" count="2">
    <dataValidation type="list" allowBlank="1" showInputMessage="1" showErrorMessage="1" promptTitle="SELECIONE O TIPO DE PERFIL " prompt="SELECIONE O TIPO DE PERFIL " sqref="B2">
      <formula1>"Abaulado,Não-Abaulado"</formula1>
    </dataValidation>
    <dataValidation type="list" allowBlank="1" showInputMessage="1" showErrorMessage="1" promptTitle="SELECIONE O TIPO DE PERFIL " prompt="SELECIONE O TIPO DE PERFIL " sqref="C2">
      <formula1>$G$2:$G$3</formula1>
    </dataValidation>
  </dataValidations>
  <pageMargins left="0.51181102362204722" right="0.51181102362204722" top="0.78740157480314965" bottom="0.78740157480314965" header="0.31496062992125984" footer="0.31496062992125984"/>
  <pageSetup paperSize="9" scale="87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22" zoomScale="86" zoomScaleNormal="86" workbookViewId="0">
      <selection activeCell="A36" sqref="A36:J36"/>
    </sheetView>
  </sheetViews>
  <sheetFormatPr defaultRowHeight="15" x14ac:dyDescent="0.25"/>
  <cols>
    <col min="1" max="1" width="5.85546875" customWidth="1"/>
    <col min="4" max="4" width="12.140625" customWidth="1"/>
    <col min="5" max="5" width="10.85546875" customWidth="1"/>
  </cols>
  <sheetData>
    <row r="1" spans="1:10" ht="15" customHeight="1" x14ac:dyDescent="0.25">
      <c r="A1" s="137" t="s">
        <v>101</v>
      </c>
      <c r="B1" s="137"/>
      <c r="C1" s="137"/>
      <c r="D1" s="137"/>
      <c r="E1" s="137"/>
      <c r="F1" s="137"/>
      <c r="G1" s="137"/>
      <c r="H1" s="137"/>
      <c r="I1" s="137"/>
      <c r="J1" s="33"/>
    </row>
    <row r="2" spans="1:10" ht="30" customHeight="1" x14ac:dyDescent="0.25">
      <c r="A2" s="30" t="s">
        <v>40</v>
      </c>
      <c r="B2" s="136" t="s">
        <v>102</v>
      </c>
      <c r="C2" s="136"/>
      <c r="D2" s="136"/>
      <c r="E2" s="136" t="s">
        <v>103</v>
      </c>
      <c r="F2" s="136"/>
      <c r="G2" s="30" t="s">
        <v>32</v>
      </c>
      <c r="H2" s="136" t="s">
        <v>104</v>
      </c>
      <c r="I2" s="136"/>
      <c r="J2" s="33"/>
    </row>
    <row r="3" spans="1:10" ht="30" customHeight="1" x14ac:dyDescent="0.25">
      <c r="A3" s="27">
        <v>1</v>
      </c>
      <c r="B3" s="138" t="s">
        <v>151</v>
      </c>
      <c r="C3" s="138"/>
      <c r="D3" s="138"/>
      <c r="E3" s="139">
        <v>44317</v>
      </c>
      <c r="F3" s="140"/>
      <c r="G3" s="29" t="s">
        <v>30</v>
      </c>
      <c r="H3" s="141">
        <v>2.4579676039360399</v>
      </c>
      <c r="I3" s="142"/>
      <c r="J3" s="33"/>
    </row>
    <row r="4" spans="1:10" ht="15" customHeight="1" x14ac:dyDescent="0.25">
      <c r="A4" s="27">
        <v>2</v>
      </c>
      <c r="B4" s="138" t="s">
        <v>35</v>
      </c>
      <c r="C4" s="138"/>
      <c r="D4" s="138"/>
      <c r="E4" s="139">
        <v>44317</v>
      </c>
      <c r="F4" s="140"/>
      <c r="G4" s="29" t="s">
        <v>30</v>
      </c>
      <c r="H4" s="141">
        <v>2.55678904744657</v>
      </c>
      <c r="I4" s="142"/>
      <c r="J4" s="33"/>
    </row>
    <row r="5" spans="1:10" ht="15" customHeight="1" x14ac:dyDescent="0.25">
      <c r="A5" s="27">
        <v>3</v>
      </c>
      <c r="B5" s="138" t="s">
        <v>34</v>
      </c>
      <c r="C5" s="138"/>
      <c r="D5" s="138"/>
      <c r="E5" s="139">
        <v>44317</v>
      </c>
      <c r="F5" s="140"/>
      <c r="G5" s="29" t="s">
        <v>30</v>
      </c>
      <c r="H5" s="141">
        <v>3.66991094215367</v>
      </c>
      <c r="I5" s="142"/>
      <c r="J5" s="33"/>
    </row>
    <row r="6" spans="1:10" x14ac:dyDescent="0.25">
      <c r="A6" s="20"/>
      <c r="B6" s="33"/>
      <c r="C6" s="33"/>
      <c r="D6" s="33"/>
      <c r="E6" s="33"/>
      <c r="F6" s="33"/>
      <c r="G6" s="33"/>
      <c r="H6" s="33"/>
      <c r="I6" s="33"/>
      <c r="J6" s="33"/>
    </row>
    <row r="7" spans="1:10" ht="15" customHeight="1" x14ac:dyDescent="0.25">
      <c r="A7" s="135" t="s">
        <v>105</v>
      </c>
      <c r="B7" s="135"/>
      <c r="C7" s="135"/>
      <c r="D7" s="135"/>
      <c r="E7" s="135"/>
      <c r="F7" s="135"/>
      <c r="G7" s="135"/>
      <c r="H7" s="33"/>
      <c r="I7" s="33"/>
      <c r="J7" s="33"/>
    </row>
    <row r="8" spans="1:10" ht="15" customHeight="1" x14ac:dyDescent="0.25">
      <c r="A8" s="135" t="s">
        <v>118</v>
      </c>
      <c r="B8" s="135"/>
      <c r="C8" s="135"/>
      <c r="D8" s="135"/>
      <c r="E8" s="135"/>
      <c r="F8" s="135"/>
      <c r="G8" s="135"/>
      <c r="H8" s="33"/>
      <c r="I8" s="33"/>
      <c r="J8" s="33"/>
    </row>
    <row r="9" spans="1:10" x14ac:dyDescent="0.25">
      <c r="A9" s="135" t="s">
        <v>119</v>
      </c>
      <c r="B9" s="135"/>
      <c r="C9" s="135"/>
      <c r="D9" s="135"/>
      <c r="E9" s="135"/>
      <c r="F9" s="135"/>
      <c r="G9" s="135"/>
      <c r="H9" s="33"/>
      <c r="I9" s="33"/>
      <c r="J9" s="33"/>
    </row>
    <row r="10" spans="1:10" x14ac:dyDescent="0.25">
      <c r="A10" s="136" t="s">
        <v>106</v>
      </c>
      <c r="B10" s="136"/>
      <c r="C10" s="136"/>
      <c r="D10" s="136"/>
      <c r="E10" s="136" t="s">
        <v>107</v>
      </c>
      <c r="F10" s="136"/>
      <c r="G10" s="136"/>
      <c r="H10" s="33"/>
      <c r="I10" s="33"/>
      <c r="J10" s="33"/>
    </row>
    <row r="11" spans="1:10" x14ac:dyDescent="0.25">
      <c r="A11" s="32">
        <v>1</v>
      </c>
      <c r="B11" s="144" t="s">
        <v>120</v>
      </c>
      <c r="C11" s="144"/>
      <c r="D11" s="22"/>
      <c r="E11" s="143">
        <v>270.23700000000002</v>
      </c>
      <c r="F11" s="143"/>
      <c r="G11" s="143"/>
      <c r="H11" s="33"/>
      <c r="I11" s="33"/>
      <c r="J11" s="33"/>
    </row>
    <row r="12" spans="1:10" x14ac:dyDescent="0.25">
      <c r="A12" s="32">
        <v>2</v>
      </c>
      <c r="B12" s="144" t="s">
        <v>121</v>
      </c>
      <c r="C12" s="144"/>
      <c r="D12" s="50">
        <v>44348</v>
      </c>
      <c r="E12" s="145">
        <v>413.42899999999997</v>
      </c>
      <c r="F12" s="145"/>
      <c r="G12" s="145"/>
      <c r="H12" s="33"/>
      <c r="I12" s="33"/>
      <c r="J12" s="33"/>
    </row>
    <row r="13" spans="1:10" x14ac:dyDescent="0.25">
      <c r="A13" s="32">
        <v>3</v>
      </c>
      <c r="B13" s="144" t="s">
        <v>122</v>
      </c>
      <c r="C13" s="144"/>
      <c r="D13" s="88">
        <v>286</v>
      </c>
      <c r="E13" s="146"/>
      <c r="F13" s="146"/>
      <c r="G13" s="146"/>
      <c r="H13" s="33"/>
      <c r="I13" s="33"/>
      <c r="J13" s="33"/>
    </row>
    <row r="14" spans="1:10" x14ac:dyDescent="0.25">
      <c r="A14" s="147" t="s">
        <v>123</v>
      </c>
      <c r="B14" s="147"/>
      <c r="C14" s="147"/>
      <c r="D14" s="147"/>
      <c r="E14" s="148">
        <f>((26.939+(0.253*D13))*(E12/E11))</f>
        <v>151.91206020271093</v>
      </c>
      <c r="F14" s="148"/>
      <c r="G14" s="148"/>
      <c r="H14" s="33"/>
      <c r="I14" s="33"/>
      <c r="J14" s="33"/>
    </row>
    <row r="15" spans="1:10" x14ac:dyDescent="0.25">
      <c r="A15" s="23"/>
      <c r="B15" s="24"/>
      <c r="C15" s="24"/>
      <c r="D15" s="24"/>
      <c r="E15" s="25"/>
      <c r="F15" s="25"/>
      <c r="G15" s="25"/>
      <c r="H15" s="33"/>
      <c r="I15" s="33"/>
      <c r="J15" s="33"/>
    </row>
    <row r="16" spans="1:10" ht="15" customHeight="1" x14ac:dyDescent="0.25">
      <c r="A16" s="150" t="s">
        <v>108</v>
      </c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ht="30" customHeight="1" x14ac:dyDescent="0.25">
      <c r="A17" s="30" t="s">
        <v>40</v>
      </c>
      <c r="B17" s="136" t="s">
        <v>102</v>
      </c>
      <c r="C17" s="136"/>
      <c r="D17" s="136"/>
      <c r="E17" s="30" t="s">
        <v>109</v>
      </c>
      <c r="F17" s="136" t="s">
        <v>110</v>
      </c>
      <c r="G17" s="136"/>
      <c r="H17" s="136"/>
      <c r="I17" s="136" t="s">
        <v>111</v>
      </c>
      <c r="J17" s="136"/>
    </row>
    <row r="18" spans="1:10" ht="30" customHeight="1" x14ac:dyDescent="0.25">
      <c r="A18" s="29">
        <v>1</v>
      </c>
      <c r="B18" s="138" t="s">
        <v>151</v>
      </c>
      <c r="C18" s="138"/>
      <c r="D18" s="138"/>
      <c r="E18" s="21">
        <v>0.17</v>
      </c>
      <c r="F18" s="138" t="s">
        <v>112</v>
      </c>
      <c r="G18" s="138"/>
      <c r="H18" s="138"/>
      <c r="I18" s="149">
        <f>(H3*1000)/(1-E18)</f>
        <v>2961.4067517301687</v>
      </c>
      <c r="J18" s="149"/>
    </row>
    <row r="19" spans="1:10" ht="15" customHeight="1" x14ac:dyDescent="0.25">
      <c r="A19" s="29">
        <v>2</v>
      </c>
      <c r="B19" s="138" t="s">
        <v>35</v>
      </c>
      <c r="C19" s="138"/>
      <c r="D19" s="138"/>
      <c r="E19" s="21">
        <v>0.17</v>
      </c>
      <c r="F19" s="138" t="s">
        <v>112</v>
      </c>
      <c r="G19" s="138"/>
      <c r="H19" s="138"/>
      <c r="I19" s="149">
        <f>(H4*1000)/(1-E19)</f>
        <v>3080.4687318633373</v>
      </c>
      <c r="J19" s="149"/>
    </row>
    <row r="20" spans="1:10" ht="15" customHeight="1" x14ac:dyDescent="0.25">
      <c r="A20" s="29">
        <v>3</v>
      </c>
      <c r="B20" s="138" t="s">
        <v>34</v>
      </c>
      <c r="C20" s="138"/>
      <c r="D20" s="138"/>
      <c r="E20" s="21">
        <v>0.17</v>
      </c>
      <c r="F20" s="138" t="s">
        <v>112</v>
      </c>
      <c r="G20" s="138"/>
      <c r="H20" s="138"/>
      <c r="I20" s="149">
        <f>(H5*1000)/(1-E20)</f>
        <v>4421.5794483779155</v>
      </c>
      <c r="J20" s="149"/>
    </row>
    <row r="21" spans="1:10" x14ac:dyDescent="0.25">
      <c r="A21" s="31"/>
      <c r="B21" s="33"/>
      <c r="C21" s="33"/>
      <c r="D21" s="33"/>
      <c r="E21" s="33"/>
      <c r="F21" s="33"/>
      <c r="G21" s="33"/>
      <c r="H21" s="33"/>
      <c r="I21" s="33"/>
      <c r="J21" s="33"/>
    </row>
    <row r="22" spans="1:10" ht="15" customHeight="1" x14ac:dyDescent="0.25">
      <c r="A22" s="150" t="s">
        <v>113</v>
      </c>
      <c r="B22" s="151"/>
      <c r="C22" s="151"/>
      <c r="D22" s="151"/>
      <c r="E22" s="151"/>
      <c r="F22" s="151"/>
      <c r="G22" s="151"/>
      <c r="H22" s="151"/>
      <c r="I22" s="151"/>
      <c r="J22" s="152"/>
    </row>
    <row r="23" spans="1:10" ht="30" customHeight="1" x14ac:dyDescent="0.25">
      <c r="A23" s="30" t="s">
        <v>40</v>
      </c>
      <c r="B23" s="136" t="s">
        <v>102</v>
      </c>
      <c r="C23" s="136"/>
      <c r="D23" s="136"/>
      <c r="E23" s="30" t="s">
        <v>109</v>
      </c>
      <c r="F23" s="136" t="s">
        <v>110</v>
      </c>
      <c r="G23" s="136"/>
      <c r="H23" s="136"/>
      <c r="I23" s="136" t="s">
        <v>111</v>
      </c>
      <c r="J23" s="136"/>
    </row>
    <row r="24" spans="1:10" ht="27.75" customHeight="1" x14ac:dyDescent="0.25">
      <c r="A24" s="29">
        <v>1</v>
      </c>
      <c r="B24" s="138" t="s">
        <v>151</v>
      </c>
      <c r="C24" s="138"/>
      <c r="D24" s="138"/>
      <c r="E24" s="21">
        <v>0.17680000000000001</v>
      </c>
      <c r="F24" s="138" t="s">
        <v>114</v>
      </c>
      <c r="G24" s="138"/>
      <c r="H24" s="138"/>
      <c r="I24" s="149">
        <f>I18*(1+E24)</f>
        <v>3484.9834654360629</v>
      </c>
      <c r="J24" s="149"/>
    </row>
    <row r="25" spans="1:10" ht="15" customHeight="1" x14ac:dyDescent="0.25">
      <c r="A25" s="29">
        <v>2</v>
      </c>
      <c r="B25" s="138" t="s">
        <v>35</v>
      </c>
      <c r="C25" s="138"/>
      <c r="D25" s="138"/>
      <c r="E25" s="21">
        <v>0.17680000000000001</v>
      </c>
      <c r="F25" s="138" t="s">
        <v>114</v>
      </c>
      <c r="G25" s="138"/>
      <c r="H25" s="138"/>
      <c r="I25" s="149">
        <f>I19*(1+E25)</f>
        <v>3625.0956036567754</v>
      </c>
      <c r="J25" s="149"/>
    </row>
    <row r="26" spans="1:10" ht="15" customHeight="1" x14ac:dyDescent="0.25">
      <c r="A26" s="29">
        <v>3</v>
      </c>
      <c r="B26" s="138" t="s">
        <v>34</v>
      </c>
      <c r="C26" s="138"/>
      <c r="D26" s="138"/>
      <c r="E26" s="21">
        <v>0.17680000000000001</v>
      </c>
      <c r="F26" s="138" t="s">
        <v>114</v>
      </c>
      <c r="G26" s="138"/>
      <c r="H26" s="138"/>
      <c r="I26" s="149">
        <f>I20*(1+E26)</f>
        <v>5203.3146948511312</v>
      </c>
      <c r="J26" s="149"/>
    </row>
    <row r="27" spans="1:10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" customHeight="1" x14ac:dyDescent="0.25">
      <c r="A28" s="150" t="s">
        <v>115</v>
      </c>
      <c r="B28" s="151"/>
      <c r="C28" s="151"/>
      <c r="D28" s="151"/>
      <c r="E28" s="151"/>
      <c r="F28" s="151"/>
      <c r="G28" s="151"/>
      <c r="H28" s="151"/>
      <c r="I28" s="151"/>
      <c r="J28" s="152"/>
    </row>
    <row r="29" spans="1:10" ht="30" x14ac:dyDescent="0.25">
      <c r="A29" s="30" t="s">
        <v>40</v>
      </c>
      <c r="B29" s="136" t="s">
        <v>102</v>
      </c>
      <c r="C29" s="136"/>
      <c r="D29" s="136"/>
      <c r="E29" s="30" t="s">
        <v>116</v>
      </c>
      <c r="F29" s="136" t="s">
        <v>117</v>
      </c>
      <c r="G29" s="136"/>
      <c r="H29" s="136"/>
      <c r="I29" s="136" t="s">
        <v>111</v>
      </c>
      <c r="J29" s="136"/>
    </row>
    <row r="30" spans="1:10" ht="31.5" customHeight="1" x14ac:dyDescent="0.25">
      <c r="A30" s="29">
        <v>1</v>
      </c>
      <c r="B30" s="138" t="s">
        <v>151</v>
      </c>
      <c r="C30" s="138"/>
      <c r="D30" s="138"/>
      <c r="E30" s="28">
        <f>E14</f>
        <v>151.91206020271093</v>
      </c>
      <c r="F30" s="149">
        <f>I24</f>
        <v>3484.9834654360629</v>
      </c>
      <c r="G30" s="149"/>
      <c r="H30" s="149"/>
      <c r="I30" s="153">
        <f>E30+F30</f>
        <v>3636.895525638774</v>
      </c>
      <c r="J30" s="154"/>
    </row>
    <row r="31" spans="1:10" ht="15" customHeight="1" x14ac:dyDescent="0.25">
      <c r="A31" s="29">
        <v>2</v>
      </c>
      <c r="B31" s="138" t="s">
        <v>35</v>
      </c>
      <c r="C31" s="138"/>
      <c r="D31" s="138"/>
      <c r="E31" s="28">
        <f>E14</f>
        <v>151.91206020271093</v>
      </c>
      <c r="F31" s="149">
        <f>I25</f>
        <v>3625.0956036567754</v>
      </c>
      <c r="G31" s="149"/>
      <c r="H31" s="149"/>
      <c r="I31" s="153">
        <f t="shared" ref="I31:I32" si="0">E31+F31</f>
        <v>3777.0076638594865</v>
      </c>
      <c r="J31" s="154"/>
    </row>
    <row r="32" spans="1:10" ht="15" customHeight="1" x14ac:dyDescent="0.25">
      <c r="A32" s="29">
        <v>3</v>
      </c>
      <c r="B32" s="138" t="s">
        <v>34</v>
      </c>
      <c r="C32" s="138"/>
      <c r="D32" s="138"/>
      <c r="E32" s="28">
        <f>E14</f>
        <v>151.91206020271093</v>
      </c>
      <c r="F32" s="149">
        <f>I26</f>
        <v>5203.3146948511312</v>
      </c>
      <c r="G32" s="149"/>
      <c r="H32" s="149"/>
      <c r="I32" s="153">
        <f t="shared" si="0"/>
        <v>5355.2267550538418</v>
      </c>
      <c r="J32" s="154"/>
    </row>
    <row r="34" spans="1:15" ht="15.75" x14ac:dyDescent="0.2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46"/>
      <c r="L34" s="46"/>
      <c r="M34" s="46"/>
      <c r="N34" s="46"/>
      <c r="O34" s="46"/>
    </row>
    <row r="35" spans="1:15" x14ac:dyDescent="0.25">
      <c r="A35" s="1"/>
      <c r="B35" s="1"/>
      <c r="C35" s="1"/>
      <c r="D35" s="1"/>
    </row>
    <row r="36" spans="1:15" ht="15.75" x14ac:dyDescent="0.25">
      <c r="A36" s="130" t="s">
        <v>136</v>
      </c>
      <c r="B36" s="130"/>
      <c r="C36" s="130"/>
      <c r="D36" s="130"/>
      <c r="E36" s="130"/>
      <c r="F36" s="130"/>
      <c r="G36" s="130"/>
      <c r="H36" s="130"/>
      <c r="I36" s="130"/>
      <c r="J36" s="130"/>
      <c r="K36" s="47"/>
      <c r="L36" s="47"/>
      <c r="M36" s="47"/>
      <c r="N36" s="47"/>
      <c r="O36" s="47"/>
    </row>
    <row r="37" spans="1:15" ht="15.75" x14ac:dyDescent="0.25">
      <c r="A37" s="131" t="s">
        <v>134</v>
      </c>
      <c r="B37" s="131"/>
      <c r="C37" s="131"/>
      <c r="D37" s="131"/>
      <c r="E37" s="131"/>
      <c r="F37" s="131"/>
      <c r="G37" s="131"/>
      <c r="H37" s="131"/>
      <c r="I37" s="131"/>
      <c r="J37" s="131"/>
      <c r="K37" s="48"/>
      <c r="L37" s="48"/>
      <c r="M37" s="48"/>
      <c r="N37" s="48"/>
      <c r="O37" s="48"/>
    </row>
    <row r="38" spans="1:15" ht="15.75" x14ac:dyDescent="0.25">
      <c r="A38" s="131" t="s">
        <v>135</v>
      </c>
      <c r="B38" s="131"/>
      <c r="C38" s="131"/>
      <c r="D38" s="131"/>
      <c r="E38" s="131"/>
      <c r="F38" s="131"/>
      <c r="G38" s="131"/>
      <c r="H38" s="131"/>
      <c r="I38" s="131"/>
      <c r="J38" s="131"/>
      <c r="K38" s="48"/>
      <c r="L38" s="48"/>
      <c r="M38" s="48"/>
      <c r="N38" s="48"/>
      <c r="O38" s="48"/>
    </row>
  </sheetData>
  <mergeCells count="69">
    <mergeCell ref="A34:J34"/>
    <mergeCell ref="A37:J37"/>
    <mergeCell ref="A38:J38"/>
    <mergeCell ref="A36:J36"/>
    <mergeCell ref="B32:D32"/>
    <mergeCell ref="F32:H32"/>
    <mergeCell ref="I32:J32"/>
    <mergeCell ref="B30:D30"/>
    <mergeCell ref="F30:H30"/>
    <mergeCell ref="I30:J30"/>
    <mergeCell ref="B31:D31"/>
    <mergeCell ref="F31:H31"/>
    <mergeCell ref="I31:J31"/>
    <mergeCell ref="A28:J28"/>
    <mergeCell ref="B29:D29"/>
    <mergeCell ref="F29:H29"/>
    <mergeCell ref="I29:J29"/>
    <mergeCell ref="B25:D25"/>
    <mergeCell ref="F25:H25"/>
    <mergeCell ref="I25:J25"/>
    <mergeCell ref="B26:D26"/>
    <mergeCell ref="F26:H26"/>
    <mergeCell ref="I26:J26"/>
    <mergeCell ref="A22:J22"/>
    <mergeCell ref="B23:D23"/>
    <mergeCell ref="F23:H23"/>
    <mergeCell ref="I23:J23"/>
    <mergeCell ref="B24:D24"/>
    <mergeCell ref="F24:H24"/>
    <mergeCell ref="I24:J24"/>
    <mergeCell ref="B19:D19"/>
    <mergeCell ref="F19:H19"/>
    <mergeCell ref="I19:J19"/>
    <mergeCell ref="B20:D20"/>
    <mergeCell ref="F20:H20"/>
    <mergeCell ref="I20:J20"/>
    <mergeCell ref="A14:D14"/>
    <mergeCell ref="E14:G14"/>
    <mergeCell ref="B18:D18"/>
    <mergeCell ref="F18:H18"/>
    <mergeCell ref="I18:J18"/>
    <mergeCell ref="A16:J16"/>
    <mergeCell ref="B17:D17"/>
    <mergeCell ref="F17:H17"/>
    <mergeCell ref="I17:J17"/>
    <mergeCell ref="E11:G11"/>
    <mergeCell ref="B12:C12"/>
    <mergeCell ref="E12:G12"/>
    <mergeCell ref="B13:C13"/>
    <mergeCell ref="E13:G13"/>
    <mergeCell ref="B11:C11"/>
    <mergeCell ref="B4:D4"/>
    <mergeCell ref="E4:F4"/>
    <mergeCell ref="B5:D5"/>
    <mergeCell ref="E5:F5"/>
    <mergeCell ref="H3:I3"/>
    <mergeCell ref="H4:I4"/>
    <mergeCell ref="H5:I5"/>
    <mergeCell ref="A1:I1"/>
    <mergeCell ref="B2:D2"/>
    <mergeCell ref="E2:F2"/>
    <mergeCell ref="H2:I2"/>
    <mergeCell ref="B3:D3"/>
    <mergeCell ref="E3:F3"/>
    <mergeCell ref="A7:G7"/>
    <mergeCell ref="A8:G8"/>
    <mergeCell ref="A9:G9"/>
    <mergeCell ref="A10:D10"/>
    <mergeCell ref="E10:G10"/>
  </mergeCells>
  <pageMargins left="0.51181102362204722" right="0.51181102362204722" top="0.78740157480314965" bottom="0.78740157480314965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6"/>
  <sheetViews>
    <sheetView showGridLines="0" topLeftCell="A32" zoomScale="98" zoomScaleNormal="98" workbookViewId="0">
      <selection activeCell="A50" sqref="A50"/>
    </sheetView>
  </sheetViews>
  <sheetFormatPr defaultRowHeight="15" x14ac:dyDescent="0.25"/>
  <cols>
    <col min="1" max="1" width="5.5703125" customWidth="1"/>
    <col min="2" max="2" width="7.5703125" customWidth="1"/>
    <col min="3" max="3" width="7.42578125" customWidth="1"/>
    <col min="6" max="6" width="16.5703125" bestFit="1" customWidth="1"/>
    <col min="7" max="7" width="7.42578125" customWidth="1"/>
    <col min="8" max="8" width="58.85546875" customWidth="1"/>
    <col min="9" max="9" width="11" style="79" customWidth="1"/>
    <col min="10" max="10" width="10.7109375" style="66" customWidth="1"/>
    <col min="11" max="11" width="14" customWidth="1"/>
    <col min="12" max="12" width="4.28515625" customWidth="1"/>
    <col min="13" max="13" width="6.28515625" customWidth="1"/>
    <col min="14" max="14" width="14.5703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30.75" customHeight="1" x14ac:dyDescent="0.25">
      <c r="A1" s="156"/>
      <c r="B1" s="157"/>
      <c r="C1" s="157"/>
      <c r="D1" s="157"/>
      <c r="E1" s="123"/>
      <c r="F1" s="160" t="s">
        <v>156</v>
      </c>
      <c r="G1" s="160"/>
      <c r="H1" s="160"/>
      <c r="I1" s="160"/>
      <c r="J1" s="160"/>
      <c r="K1" s="161"/>
      <c r="L1" s="2"/>
      <c r="M1" s="2"/>
    </row>
    <row r="2" spans="1:21" ht="15" customHeight="1" x14ac:dyDescent="0.25">
      <c r="A2" s="162" t="s">
        <v>153</v>
      </c>
      <c r="B2" s="163"/>
      <c r="C2" s="163"/>
      <c r="D2" s="163"/>
      <c r="E2" s="164"/>
      <c r="F2" s="164"/>
      <c r="G2" s="164"/>
      <c r="H2" s="164"/>
      <c r="I2" s="164"/>
      <c r="J2" s="164"/>
      <c r="K2" s="165"/>
      <c r="L2" s="2"/>
      <c r="M2" s="2"/>
    </row>
    <row r="3" spans="1:21" ht="15" customHeight="1" x14ac:dyDescent="0.25">
      <c r="A3" s="166" t="s">
        <v>154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2"/>
      <c r="M3" s="2"/>
    </row>
    <row r="4" spans="1:21" ht="15" customHeight="1" x14ac:dyDescent="0.25">
      <c r="A4" s="166" t="s">
        <v>0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  <c r="L4" s="2"/>
      <c r="M4" s="2"/>
      <c r="P4" s="1"/>
    </row>
    <row r="5" spans="1:21" ht="19.5" customHeight="1" x14ac:dyDescent="0.25">
      <c r="A5" s="166" t="s">
        <v>155</v>
      </c>
      <c r="B5" s="164"/>
      <c r="C5" s="164"/>
      <c r="D5" s="164"/>
      <c r="E5" s="164"/>
      <c r="F5" s="164"/>
      <c r="G5" s="164"/>
      <c r="H5" s="164"/>
      <c r="I5" s="164"/>
      <c r="J5" s="164"/>
      <c r="K5" s="165"/>
      <c r="L5" s="2"/>
      <c r="M5" s="2"/>
      <c r="Q5" s="170"/>
      <c r="R5" s="170"/>
      <c r="S5" s="170"/>
      <c r="T5" s="170"/>
      <c r="U5" s="170"/>
    </row>
    <row r="6" spans="1:21" ht="15" customHeight="1" x14ac:dyDescent="0.25">
      <c r="A6" s="9" t="s">
        <v>39</v>
      </c>
      <c r="B6" s="38" t="s">
        <v>2</v>
      </c>
      <c r="C6" s="38" t="s">
        <v>3</v>
      </c>
      <c r="D6" s="159" t="s">
        <v>15</v>
      </c>
      <c r="E6" s="159"/>
      <c r="F6" s="159"/>
      <c r="G6" s="38" t="s">
        <v>4</v>
      </c>
      <c r="H6" s="38" t="s">
        <v>5</v>
      </c>
      <c r="I6" s="71" t="s">
        <v>6</v>
      </c>
      <c r="J6" s="93" t="s">
        <v>18</v>
      </c>
      <c r="K6" s="89" t="s">
        <v>19</v>
      </c>
      <c r="L6" s="2"/>
      <c r="M6" s="2"/>
      <c r="Q6" s="170" t="s">
        <v>11</v>
      </c>
      <c r="R6" s="170"/>
    </row>
    <row r="7" spans="1:21" ht="21" customHeight="1" x14ac:dyDescent="0.25">
      <c r="A7" s="34" t="s">
        <v>177</v>
      </c>
      <c r="B7" s="34" t="s">
        <v>9</v>
      </c>
      <c r="C7" s="34">
        <v>44001</v>
      </c>
      <c r="D7" s="158" t="s">
        <v>16</v>
      </c>
      <c r="E7" s="158"/>
      <c r="F7" s="158"/>
      <c r="G7" s="34" t="s">
        <v>7</v>
      </c>
      <c r="H7" s="49" t="s">
        <v>70</v>
      </c>
      <c r="I7" s="72">
        <f>('DADOS RECAPEMENTO'!A4*('DADOS RECAPEMENTO'!B4+'DADOS RECAPEMENTO'!C4))+('DADOS RECAPEMENTO'!A14*('DADOS RECAPEMENTO'!B14+'DADOS RECAPEMENTO'!C4))</f>
        <v>8107.7830000000004</v>
      </c>
      <c r="J7" s="94">
        <v>0.21</v>
      </c>
      <c r="K7" s="39">
        <f>I7*J7</f>
        <v>1702.6344300000001</v>
      </c>
      <c r="L7" s="2"/>
      <c r="M7" s="2"/>
      <c r="Q7" s="170"/>
      <c r="R7" s="170"/>
    </row>
    <row r="8" spans="1:21" x14ac:dyDescent="0.25">
      <c r="A8" s="92" t="s">
        <v>178</v>
      </c>
      <c r="B8" s="34" t="s">
        <v>9</v>
      </c>
      <c r="C8" s="34">
        <v>44010</v>
      </c>
      <c r="D8" s="158" t="s">
        <v>17</v>
      </c>
      <c r="E8" s="158"/>
      <c r="F8" s="158"/>
      <c r="G8" s="34" t="s">
        <v>8</v>
      </c>
      <c r="H8" s="35" t="s">
        <v>71</v>
      </c>
      <c r="I8" s="73">
        <f>I7*'DADOS RECAPEMENTO'!A6</f>
        <v>810.77830000000006</v>
      </c>
      <c r="J8" s="94">
        <v>2.0299999999999998</v>
      </c>
      <c r="K8" s="39">
        <f>I8*J8</f>
        <v>1645.8799489999999</v>
      </c>
      <c r="L8" s="2"/>
      <c r="M8" s="2"/>
      <c r="Q8" s="170"/>
      <c r="R8" s="170"/>
    </row>
    <row r="9" spans="1:21" ht="27.75" customHeight="1" x14ac:dyDescent="0.25">
      <c r="A9" s="92" t="s">
        <v>179</v>
      </c>
      <c r="B9" s="34" t="s">
        <v>9</v>
      </c>
      <c r="C9" s="34">
        <v>44011</v>
      </c>
      <c r="D9" s="158" t="s">
        <v>10</v>
      </c>
      <c r="E9" s="158"/>
      <c r="F9" s="158"/>
      <c r="G9" s="34" t="s">
        <v>12</v>
      </c>
      <c r="H9" s="35" t="s">
        <v>72</v>
      </c>
      <c r="I9" s="72">
        <f>I8*'DADOS RECAPEMENTO'!B6</f>
        <v>17837.122600000002</v>
      </c>
      <c r="J9" s="94">
        <v>3.31</v>
      </c>
      <c r="K9" s="39">
        <f t="shared" ref="K9:K25" si="0">I9*J9</f>
        <v>59040.875806000011</v>
      </c>
      <c r="L9" s="2"/>
      <c r="M9" s="2"/>
      <c r="Q9" s="170"/>
      <c r="R9" s="170"/>
    </row>
    <row r="10" spans="1:21" ht="31.5" customHeight="1" x14ac:dyDescent="0.25">
      <c r="A10" s="92" t="s">
        <v>180</v>
      </c>
      <c r="B10" s="34" t="s">
        <v>9</v>
      </c>
      <c r="C10" s="34">
        <v>44020</v>
      </c>
      <c r="D10" s="158" t="s">
        <v>138</v>
      </c>
      <c r="E10" s="158"/>
      <c r="F10" s="158"/>
      <c r="G10" s="34" t="s">
        <v>8</v>
      </c>
      <c r="H10" s="35" t="s">
        <v>139</v>
      </c>
      <c r="I10" s="72">
        <f>'DADOS RECAPEMENTO'!C14</f>
        <v>1592.5550000000001</v>
      </c>
      <c r="J10" s="40">
        <v>3.41</v>
      </c>
      <c r="K10" s="39">
        <f t="shared" si="0"/>
        <v>5430.6125500000007</v>
      </c>
      <c r="L10" s="2"/>
      <c r="M10" s="2"/>
      <c r="Q10" s="170"/>
      <c r="R10" s="170"/>
    </row>
    <row r="11" spans="1:21" ht="36.75" customHeight="1" x14ac:dyDescent="0.25">
      <c r="A11" s="92" t="s">
        <v>181</v>
      </c>
      <c r="B11" s="34" t="s">
        <v>9</v>
      </c>
      <c r="C11" s="34">
        <v>44021</v>
      </c>
      <c r="D11" s="158" t="s">
        <v>20</v>
      </c>
      <c r="E11" s="158"/>
      <c r="F11" s="158"/>
      <c r="G11" s="34" t="s">
        <v>12</v>
      </c>
      <c r="H11" s="35" t="s">
        <v>140</v>
      </c>
      <c r="I11" s="72">
        <f>I10*'DADOS RECAPEMENTO'!E6*'DADOS RECAPEMENTO'!B8</f>
        <v>43795.262500000004</v>
      </c>
      <c r="J11" s="40">
        <v>2.82</v>
      </c>
      <c r="K11" s="39">
        <f t="shared" si="0"/>
        <v>123502.64025000001</v>
      </c>
      <c r="L11" s="2"/>
      <c r="M11" s="2"/>
    </row>
    <row r="12" spans="1:21" ht="26.25" customHeight="1" x14ac:dyDescent="0.25">
      <c r="A12" s="92" t="s">
        <v>182</v>
      </c>
      <c r="B12" s="68" t="s">
        <v>9</v>
      </c>
      <c r="C12" s="68">
        <v>40101</v>
      </c>
      <c r="D12" s="167" t="s">
        <v>149</v>
      </c>
      <c r="E12" s="168"/>
      <c r="F12" s="169"/>
      <c r="G12" s="68" t="s">
        <v>8</v>
      </c>
      <c r="H12" s="35" t="s">
        <v>150</v>
      </c>
      <c r="I12" s="70">
        <f>'DADOS RECAPEMENTO'!D14</f>
        <v>449.935</v>
      </c>
      <c r="J12" s="94">
        <v>12.76</v>
      </c>
      <c r="K12" s="39">
        <f t="shared" si="0"/>
        <v>5741.1706000000004</v>
      </c>
      <c r="L12" s="2"/>
      <c r="M12" s="2"/>
      <c r="N12" s="79"/>
    </row>
    <row r="13" spans="1:21" ht="30.75" customHeight="1" x14ac:dyDescent="0.25">
      <c r="A13" s="92" t="s">
        <v>183</v>
      </c>
      <c r="B13" s="34" t="s">
        <v>9</v>
      </c>
      <c r="C13" s="34">
        <v>44052</v>
      </c>
      <c r="D13" s="158" t="s">
        <v>137</v>
      </c>
      <c r="E13" s="158"/>
      <c r="F13" s="158"/>
      <c r="G13" s="34" t="s">
        <v>7</v>
      </c>
      <c r="H13" s="35" t="s">
        <v>77</v>
      </c>
      <c r="I13" s="72">
        <f>('DADOS RECAPEMENTO'!A4*('DADOS RECAPEMENTO'!B4+'DADOS RECAPEMENTO'!D4)+'DADOS RECAPEMENTO'!A14*('DADOS RECAPEMENTO'!B14+'DADOS RECAPEMENTO'!D4))+('DADOS RECAPEMENTO'!C6)</f>
        <v>7237.5640000000003</v>
      </c>
      <c r="J13" s="94">
        <v>2.56</v>
      </c>
      <c r="K13" s="39">
        <f t="shared" si="0"/>
        <v>18528.163840000001</v>
      </c>
      <c r="L13" s="36"/>
      <c r="M13" s="2"/>
    </row>
    <row r="14" spans="1:21" ht="33" customHeight="1" x14ac:dyDescent="0.25">
      <c r="A14" s="92" t="s">
        <v>184</v>
      </c>
      <c r="B14" s="34" t="s">
        <v>9</v>
      </c>
      <c r="C14" s="34">
        <v>44101</v>
      </c>
      <c r="D14" s="158" t="s">
        <v>21</v>
      </c>
      <c r="E14" s="158"/>
      <c r="F14" s="158"/>
      <c r="G14" s="34" t="s">
        <v>8</v>
      </c>
      <c r="H14" s="35" t="s">
        <v>141</v>
      </c>
      <c r="I14" s="87">
        <f>I13*'DADOS RECAPEMENTO'!A8</f>
        <v>1085.6346000000001</v>
      </c>
      <c r="J14" s="94">
        <v>12.76</v>
      </c>
      <c r="K14" s="39">
        <f>I14*J14</f>
        <v>13852.697496000001</v>
      </c>
      <c r="L14" s="37"/>
      <c r="N14" t="s">
        <v>11</v>
      </c>
    </row>
    <row r="15" spans="1:21" ht="38.25" customHeight="1" x14ac:dyDescent="0.25">
      <c r="A15" s="92" t="s">
        <v>185</v>
      </c>
      <c r="B15" s="34" t="s">
        <v>9</v>
      </c>
      <c r="C15" s="34">
        <v>44102</v>
      </c>
      <c r="D15" s="158" t="s">
        <v>22</v>
      </c>
      <c r="E15" s="158"/>
      <c r="F15" s="158"/>
      <c r="G15" s="34" t="s">
        <v>12</v>
      </c>
      <c r="H15" s="35" t="s">
        <v>142</v>
      </c>
      <c r="I15" s="72">
        <f>I14*'DADOS RECAPEMENTO'!F6*'DADOS RECAPEMENTO'!C8</f>
        <v>29854.951500000003</v>
      </c>
      <c r="J15" s="94">
        <v>2.82</v>
      </c>
      <c r="K15" s="39">
        <f t="shared" si="0"/>
        <v>84190.963230000008</v>
      </c>
      <c r="L15" s="2"/>
      <c r="M15" s="2"/>
    </row>
    <row r="16" spans="1:21" ht="33" customHeight="1" x14ac:dyDescent="0.25">
      <c r="A16" s="92" t="s">
        <v>186</v>
      </c>
      <c r="B16" s="34" t="s">
        <v>9</v>
      </c>
      <c r="C16" s="34">
        <v>44150</v>
      </c>
      <c r="D16" s="171" t="s">
        <v>27</v>
      </c>
      <c r="E16" s="172"/>
      <c r="F16" s="173"/>
      <c r="G16" s="34" t="s">
        <v>8</v>
      </c>
      <c r="H16" s="49" t="s">
        <v>141</v>
      </c>
      <c r="I16" s="72">
        <f>I14</f>
        <v>1085.6346000000001</v>
      </c>
      <c r="J16" s="94">
        <v>16.690000000000001</v>
      </c>
      <c r="K16" s="39">
        <f t="shared" si="0"/>
        <v>18119.241474000002</v>
      </c>
      <c r="L16" s="2"/>
      <c r="M16" s="2"/>
    </row>
    <row r="17" spans="1:15" ht="18" customHeight="1" x14ac:dyDescent="0.25">
      <c r="A17" s="92" t="s">
        <v>187</v>
      </c>
      <c r="B17" s="34" t="s">
        <v>9</v>
      </c>
      <c r="C17" s="34">
        <v>44200</v>
      </c>
      <c r="D17" s="158" t="s">
        <v>23</v>
      </c>
      <c r="E17" s="158"/>
      <c r="F17" s="158"/>
      <c r="G17" s="34" t="s">
        <v>7</v>
      </c>
      <c r="H17" s="49" t="s">
        <v>84</v>
      </c>
      <c r="I17" s="72">
        <f>'DADOS RECAPEMENTO'!A4*('DADOS RECAPEMENTO'!B4-'DADOS RECAPEMENTO'!E8)+'DADOS RECAPEMENTO'!A14*('DADOS RECAPEMENTO'!B14-'DADOS RECAPEMENTO'!E8)+'DADOS RECAPEMENTO'!C6</f>
        <v>6015.2793000000001</v>
      </c>
      <c r="J17" s="94">
        <v>0.45</v>
      </c>
      <c r="K17" s="39">
        <f t="shared" si="0"/>
        <v>2706.875685</v>
      </c>
      <c r="L17" s="2"/>
      <c r="M17" s="2"/>
    </row>
    <row r="18" spans="1:15" ht="20.25" customHeight="1" x14ac:dyDescent="0.25">
      <c r="A18" s="92" t="s">
        <v>188</v>
      </c>
      <c r="B18" s="34" t="s">
        <v>9</v>
      </c>
      <c r="C18" s="34">
        <v>44201</v>
      </c>
      <c r="D18" s="158" t="s">
        <v>24</v>
      </c>
      <c r="E18" s="158"/>
      <c r="F18" s="158"/>
      <c r="G18" s="34" t="s">
        <v>7</v>
      </c>
      <c r="H18" s="49" t="s">
        <v>84</v>
      </c>
      <c r="I18" s="72">
        <f>I17</f>
        <v>6015.2793000000001</v>
      </c>
      <c r="J18" s="94">
        <v>0.43</v>
      </c>
      <c r="K18" s="39">
        <f t="shared" si="0"/>
        <v>2586.570099</v>
      </c>
      <c r="L18" s="2" t="s">
        <v>11</v>
      </c>
      <c r="M18" s="2"/>
    </row>
    <row r="19" spans="1:15" ht="30" customHeight="1" x14ac:dyDescent="0.25">
      <c r="A19" s="92" t="s">
        <v>189</v>
      </c>
      <c r="B19" s="34" t="s">
        <v>9</v>
      </c>
      <c r="C19" s="34">
        <v>44204</v>
      </c>
      <c r="D19" s="158" t="s">
        <v>25</v>
      </c>
      <c r="E19" s="158"/>
      <c r="F19" s="158"/>
      <c r="G19" s="34" t="s">
        <v>8</v>
      </c>
      <c r="H19" s="49" t="s">
        <v>143</v>
      </c>
      <c r="I19" s="72">
        <f>I18*'DADOS RECAPEMENTO'!D8</f>
        <v>180.45837900000001</v>
      </c>
      <c r="J19" s="94">
        <v>457.2</v>
      </c>
      <c r="K19" s="39">
        <f t="shared" si="0"/>
        <v>82505.570878800005</v>
      </c>
      <c r="L19" s="2"/>
      <c r="M19" s="2"/>
    </row>
    <row r="20" spans="1:15" ht="32.25" customHeight="1" x14ac:dyDescent="0.25">
      <c r="A20" s="92" t="s">
        <v>190</v>
      </c>
      <c r="B20" s="34" t="s">
        <v>9</v>
      </c>
      <c r="C20" s="34">
        <v>40460</v>
      </c>
      <c r="D20" s="171" t="s">
        <v>125</v>
      </c>
      <c r="E20" s="172"/>
      <c r="F20" s="173"/>
      <c r="G20" s="34" t="s">
        <v>13</v>
      </c>
      <c r="H20" s="49" t="s">
        <v>144</v>
      </c>
      <c r="I20" s="72">
        <f>I19*'DADOS RECAPEMENTO'!A10*'DADOS RECAPEMENTO'!B10</f>
        <v>31919.478077520002</v>
      </c>
      <c r="J20" s="94">
        <v>0.82</v>
      </c>
      <c r="K20" s="39">
        <f t="shared" si="0"/>
        <v>26173.972023566399</v>
      </c>
      <c r="L20" s="2"/>
      <c r="M20" s="2"/>
    </row>
    <row r="21" spans="1:15" ht="38.25" customHeight="1" x14ac:dyDescent="0.25">
      <c r="A21" s="92" t="s">
        <v>191</v>
      </c>
      <c r="B21" s="34" t="s">
        <v>9</v>
      </c>
      <c r="C21" s="34">
        <v>40455</v>
      </c>
      <c r="D21" s="171" t="s">
        <v>124</v>
      </c>
      <c r="E21" s="172"/>
      <c r="F21" s="173"/>
      <c r="G21" s="34" t="s">
        <v>12</v>
      </c>
      <c r="H21" s="49" t="s">
        <v>145</v>
      </c>
      <c r="I21" s="72">
        <f>((I19*'DADOS RECAPEMENTO'!A10*'DADOS RECAPEMENTO'!D10)/'DADOS RECAPEMENTO'!E10)*'DADOS RECAPEMENTO'!C10</f>
        <v>8328.88633627337</v>
      </c>
      <c r="J21" s="94">
        <v>1.24</v>
      </c>
      <c r="K21" s="39">
        <f t="shared" si="0"/>
        <v>10327.819056978979</v>
      </c>
      <c r="L21" s="2"/>
      <c r="M21" s="2"/>
      <c r="O21" t="s">
        <v>11</v>
      </c>
    </row>
    <row r="22" spans="1:15" ht="33.75" customHeight="1" x14ac:dyDescent="0.25">
      <c r="A22" s="92" t="s">
        <v>192</v>
      </c>
      <c r="B22" s="42" t="s">
        <v>9</v>
      </c>
      <c r="C22" s="42">
        <v>44450</v>
      </c>
      <c r="D22" s="171" t="s">
        <v>129</v>
      </c>
      <c r="E22" s="172"/>
      <c r="F22" s="173"/>
      <c r="G22" s="42" t="s">
        <v>14</v>
      </c>
      <c r="H22" s="49" t="s">
        <v>130</v>
      </c>
      <c r="I22" s="72">
        <f>'DADOS RECAPEMENTO'!F12</f>
        <v>940.21900000000005</v>
      </c>
      <c r="J22" s="94">
        <v>14.04</v>
      </c>
      <c r="K22" s="39">
        <f t="shared" si="0"/>
        <v>13200.67476</v>
      </c>
      <c r="L22" s="2"/>
      <c r="M22" s="2"/>
    </row>
    <row r="23" spans="1:15" ht="33.75" customHeight="1" x14ac:dyDescent="0.25">
      <c r="A23" s="92" t="s">
        <v>193</v>
      </c>
      <c r="B23" s="34" t="s">
        <v>9</v>
      </c>
      <c r="C23" s="34">
        <v>44455</v>
      </c>
      <c r="D23" s="158" t="s">
        <v>26</v>
      </c>
      <c r="E23" s="158"/>
      <c r="F23" s="158"/>
      <c r="G23" s="34" t="s">
        <v>14</v>
      </c>
      <c r="H23" s="49" t="s">
        <v>146</v>
      </c>
      <c r="I23" s="72">
        <f>'DADOS RECAPEMENTO'!E12</f>
        <v>940.21900000000005</v>
      </c>
      <c r="J23" s="94">
        <v>43.84</v>
      </c>
      <c r="K23" s="39">
        <f>I23*J23</f>
        <v>41219.200960000002</v>
      </c>
      <c r="L23" s="2"/>
      <c r="M23" s="2"/>
    </row>
    <row r="24" spans="1:15" ht="24.75" customHeight="1" x14ac:dyDescent="0.25">
      <c r="A24" s="126" t="s">
        <v>204</v>
      </c>
      <c r="B24" s="68" t="s">
        <v>9</v>
      </c>
      <c r="C24" s="68">
        <v>40804</v>
      </c>
      <c r="D24" s="167" t="s">
        <v>205</v>
      </c>
      <c r="E24" s="168"/>
      <c r="F24" s="169"/>
      <c r="G24" s="68" t="s">
        <v>14</v>
      </c>
      <c r="H24" s="43" t="s">
        <v>175</v>
      </c>
      <c r="I24" s="127">
        <f>'DADOS RECAPEMENTO'!E14</f>
        <v>23</v>
      </c>
      <c r="J24" s="94">
        <v>4.84</v>
      </c>
      <c r="K24" s="94">
        <f t="shared" si="0"/>
        <v>111.32</v>
      </c>
      <c r="L24" s="2"/>
    </row>
    <row r="25" spans="1:15" ht="24.75" customHeight="1" x14ac:dyDescent="0.25">
      <c r="A25" s="126" t="s">
        <v>206</v>
      </c>
      <c r="B25" s="68" t="s">
        <v>9</v>
      </c>
      <c r="C25" s="68">
        <v>40800</v>
      </c>
      <c r="D25" s="167" t="s">
        <v>207</v>
      </c>
      <c r="E25" s="168"/>
      <c r="F25" s="169"/>
      <c r="G25" s="68" t="s">
        <v>14</v>
      </c>
      <c r="H25" s="43" t="s">
        <v>175</v>
      </c>
      <c r="I25" s="127">
        <f>I24</f>
        <v>23</v>
      </c>
      <c r="J25" s="94">
        <v>12.97</v>
      </c>
      <c r="K25" s="94">
        <f t="shared" si="0"/>
        <v>298.31</v>
      </c>
      <c r="L25" s="2"/>
    </row>
    <row r="26" spans="1:15" ht="13.5" customHeight="1" x14ac:dyDescent="0.25">
      <c r="A26" s="178" t="s">
        <v>202</v>
      </c>
      <c r="B26" s="178"/>
      <c r="C26" s="178"/>
      <c r="D26" s="178"/>
      <c r="E26" s="178"/>
      <c r="F26" s="178"/>
      <c r="G26" s="178"/>
      <c r="H26" s="178"/>
      <c r="I26" s="178"/>
      <c r="J26" s="179"/>
      <c r="K26" s="94">
        <f>SUM(K7:K25)</f>
        <v>510885.1930883454</v>
      </c>
      <c r="L26" s="2"/>
      <c r="M26" s="2"/>
    </row>
    <row r="27" spans="1:15" ht="16.5" customHeight="1" x14ac:dyDescent="0.25">
      <c r="A27" s="9" t="s">
        <v>38</v>
      </c>
      <c r="B27" s="93" t="s">
        <v>2</v>
      </c>
      <c r="C27" s="93" t="s">
        <v>3</v>
      </c>
      <c r="D27" s="159" t="s">
        <v>194</v>
      </c>
      <c r="E27" s="159"/>
      <c r="F27" s="159"/>
      <c r="G27" s="93" t="s">
        <v>4</v>
      </c>
      <c r="H27" s="93" t="s">
        <v>5</v>
      </c>
      <c r="I27" s="71" t="s">
        <v>6</v>
      </c>
      <c r="J27" s="93" t="s">
        <v>18</v>
      </c>
      <c r="K27" s="93" t="s">
        <v>19</v>
      </c>
      <c r="L27" s="2"/>
      <c r="M27" s="2"/>
    </row>
    <row r="28" spans="1:15" ht="20.25" customHeight="1" x14ac:dyDescent="0.25">
      <c r="A28" s="92" t="s">
        <v>1</v>
      </c>
      <c r="B28" s="92" t="s">
        <v>9</v>
      </c>
      <c r="C28" s="92">
        <v>45410</v>
      </c>
      <c r="D28" s="171" t="s">
        <v>160</v>
      </c>
      <c r="E28" s="172"/>
      <c r="F28" s="173"/>
      <c r="G28" s="92" t="s">
        <v>161</v>
      </c>
      <c r="H28" s="92" t="s">
        <v>166</v>
      </c>
      <c r="I28" s="72">
        <f>'DADOS RECAPEMENTO'!C17*'DADOS RECAPEMENTO'!D17</f>
        <v>19.200000000000003</v>
      </c>
      <c r="J28" s="94">
        <v>10.65</v>
      </c>
      <c r="K28" s="94">
        <f>I28*J28</f>
        <v>204.48000000000005</v>
      </c>
      <c r="L28" s="2"/>
      <c r="M28" s="2"/>
    </row>
    <row r="29" spans="1:15" ht="18.75" customHeight="1" x14ac:dyDescent="0.25">
      <c r="A29" s="92" t="s">
        <v>36</v>
      </c>
      <c r="B29" s="92" t="s">
        <v>9</v>
      </c>
      <c r="C29" s="92">
        <v>45580</v>
      </c>
      <c r="D29" s="171" t="s">
        <v>162</v>
      </c>
      <c r="E29" s="172"/>
      <c r="F29" s="173"/>
      <c r="G29" s="92" t="s">
        <v>161</v>
      </c>
      <c r="H29" s="92" t="s">
        <v>167</v>
      </c>
      <c r="I29" s="72">
        <f>'DADOS RECAPEMENTO'!B17*'DADOS RECAPEMENTO'!C17*'DADOS RECAPEMENTO'!A17</f>
        <v>1.2000000000000002</v>
      </c>
      <c r="J29" s="94">
        <v>157.72</v>
      </c>
      <c r="K29" s="94">
        <f t="shared" ref="K29:K32" si="1">I29*J29</f>
        <v>189.26400000000004</v>
      </c>
      <c r="L29" s="2"/>
      <c r="M29" s="2"/>
    </row>
    <row r="30" spans="1:15" s="2" customFormat="1" ht="24.75" customHeight="1" x14ac:dyDescent="0.2">
      <c r="A30" s="92" t="s">
        <v>45</v>
      </c>
      <c r="B30" s="92" t="s">
        <v>9</v>
      </c>
      <c r="C30" s="43">
        <v>45445</v>
      </c>
      <c r="D30" s="174" t="s">
        <v>163</v>
      </c>
      <c r="E30" s="175"/>
      <c r="F30" s="176"/>
      <c r="G30" s="43" t="s">
        <v>164</v>
      </c>
      <c r="H30" s="43" t="s">
        <v>168</v>
      </c>
      <c r="I30" s="113">
        <v>11</v>
      </c>
      <c r="J30" s="104">
        <v>208.98</v>
      </c>
      <c r="K30" s="94">
        <f t="shared" si="1"/>
        <v>2298.7799999999997</v>
      </c>
    </row>
    <row r="31" spans="1:15" s="2" customFormat="1" ht="24.75" customHeight="1" x14ac:dyDescent="0.2">
      <c r="A31" s="92" t="s">
        <v>195</v>
      </c>
      <c r="B31" s="92" t="s">
        <v>9</v>
      </c>
      <c r="C31" s="43">
        <v>45435</v>
      </c>
      <c r="D31" s="177" t="s">
        <v>165</v>
      </c>
      <c r="E31" s="177"/>
      <c r="F31" s="177"/>
      <c r="G31" s="43" t="s">
        <v>8</v>
      </c>
      <c r="H31" s="43" t="s">
        <v>174</v>
      </c>
      <c r="I31" s="113">
        <f>I28-('DADOS RECAPEMENTO'!F17*11)</f>
        <v>2.2710000000000043</v>
      </c>
      <c r="J31" s="104">
        <v>11.66</v>
      </c>
      <c r="K31" s="94">
        <f t="shared" si="1"/>
        <v>26.479860000000052</v>
      </c>
    </row>
    <row r="32" spans="1:15" s="2" customFormat="1" ht="15.75" customHeight="1" x14ac:dyDescent="0.2">
      <c r="A32" s="92" t="s">
        <v>196</v>
      </c>
      <c r="B32" s="92" t="s">
        <v>9</v>
      </c>
      <c r="C32" s="43">
        <v>41846</v>
      </c>
      <c r="D32" s="181" t="s">
        <v>176</v>
      </c>
      <c r="E32" s="182"/>
      <c r="F32" s="183"/>
      <c r="G32" s="43" t="s">
        <v>4</v>
      </c>
      <c r="H32" s="43" t="s">
        <v>175</v>
      </c>
      <c r="I32" s="100">
        <v>2</v>
      </c>
      <c r="J32" s="104">
        <v>983.08</v>
      </c>
      <c r="K32" s="94">
        <f t="shared" si="1"/>
        <v>1966.16</v>
      </c>
    </row>
    <row r="33" spans="1:13" s="2" customFormat="1" ht="24.75" customHeight="1" x14ac:dyDescent="0.2">
      <c r="A33" s="92" t="s">
        <v>197</v>
      </c>
      <c r="B33" s="92" t="s">
        <v>9</v>
      </c>
      <c r="C33" s="43">
        <v>41414</v>
      </c>
      <c r="D33" s="181" t="s">
        <v>200</v>
      </c>
      <c r="E33" s="182"/>
      <c r="F33" s="183"/>
      <c r="G33" s="43" t="s">
        <v>164</v>
      </c>
      <c r="H33" s="43" t="s">
        <v>175</v>
      </c>
      <c r="I33" s="100">
        <v>3</v>
      </c>
      <c r="J33" s="104">
        <v>140.35</v>
      </c>
      <c r="K33" s="94">
        <f>I33*J33</f>
        <v>421.04999999999995</v>
      </c>
    </row>
    <row r="34" spans="1:13" x14ac:dyDescent="0.25">
      <c r="A34" s="112" t="s">
        <v>198</v>
      </c>
      <c r="B34" s="112" t="s">
        <v>9</v>
      </c>
      <c r="C34" s="43">
        <v>41350</v>
      </c>
      <c r="D34" s="180" t="s">
        <v>201</v>
      </c>
      <c r="E34" s="180"/>
      <c r="F34" s="180"/>
      <c r="G34" s="43" t="s">
        <v>4</v>
      </c>
      <c r="H34" s="43" t="s">
        <v>175</v>
      </c>
      <c r="I34" s="100">
        <v>1</v>
      </c>
      <c r="J34" s="104">
        <v>468.79</v>
      </c>
      <c r="K34" s="94">
        <f>I34*J34</f>
        <v>468.79</v>
      </c>
    </row>
    <row r="35" spans="1:13" s="2" customFormat="1" ht="17.25" customHeight="1" x14ac:dyDescent="0.2">
      <c r="A35" s="185" t="s">
        <v>202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05">
        <f>SUM(K28:K34)</f>
        <v>5575.0038599999998</v>
      </c>
    </row>
    <row r="36" spans="1:13" ht="15" customHeight="1" x14ac:dyDescent="0.25">
      <c r="A36" s="4"/>
      <c r="B36" s="4"/>
      <c r="C36" s="4"/>
      <c r="D36" s="4"/>
      <c r="E36" s="4"/>
      <c r="F36" s="4"/>
      <c r="G36" s="4"/>
      <c r="H36" s="4"/>
      <c r="I36" s="97"/>
      <c r="J36" s="98" t="s">
        <v>203</v>
      </c>
      <c r="K36" s="99">
        <f>K26+K35</f>
        <v>516460.1969483454</v>
      </c>
      <c r="L36" s="2"/>
      <c r="M36" s="2"/>
    </row>
    <row r="37" spans="1:13" ht="7.5" customHeight="1" x14ac:dyDescent="0.25">
      <c r="A37" s="4"/>
      <c r="B37" s="4"/>
      <c r="C37" s="4"/>
      <c r="D37" s="4"/>
      <c r="E37" s="4"/>
      <c r="F37" s="4"/>
      <c r="G37" s="4"/>
      <c r="H37" s="4"/>
      <c r="I37" s="74"/>
      <c r="J37" s="12"/>
      <c r="K37" s="13"/>
      <c r="L37" s="3"/>
      <c r="M37" s="2"/>
    </row>
    <row r="38" spans="1:13" ht="15" customHeight="1" x14ac:dyDescent="0.25">
      <c r="A38" s="191" t="s">
        <v>133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  <c r="L38" s="2"/>
      <c r="M38" s="2"/>
    </row>
    <row r="39" spans="1:13" ht="16.5" customHeight="1" x14ac:dyDescent="0.25">
      <c r="A39" s="9" t="s">
        <v>38</v>
      </c>
      <c r="B39" s="38" t="s">
        <v>2</v>
      </c>
      <c r="C39" s="38" t="s">
        <v>3</v>
      </c>
      <c r="D39" s="188" t="s">
        <v>33</v>
      </c>
      <c r="E39" s="189"/>
      <c r="F39" s="190"/>
      <c r="G39" s="38" t="s">
        <v>4</v>
      </c>
      <c r="H39" s="38" t="s">
        <v>5</v>
      </c>
      <c r="I39" s="71" t="s">
        <v>6</v>
      </c>
      <c r="J39" s="10" t="s">
        <v>18</v>
      </c>
      <c r="K39" s="10" t="s">
        <v>19</v>
      </c>
      <c r="L39" s="2"/>
      <c r="M39" s="2"/>
    </row>
    <row r="40" spans="1:13" ht="25.5" customHeight="1" x14ac:dyDescent="0.25">
      <c r="A40" s="34" t="s">
        <v>1</v>
      </c>
      <c r="B40" s="34" t="s">
        <v>28</v>
      </c>
      <c r="C40" s="34" t="s">
        <v>29</v>
      </c>
      <c r="D40" s="171" t="s">
        <v>151</v>
      </c>
      <c r="E40" s="172"/>
      <c r="F40" s="173"/>
      <c r="G40" s="34" t="s">
        <v>98</v>
      </c>
      <c r="H40" s="34" t="s">
        <v>94</v>
      </c>
      <c r="I40" s="72">
        <f>I17/1000</f>
        <v>6.0152793000000004</v>
      </c>
      <c r="J40" s="94">
        <f>'PRODUTOS BETUMINOSOS'!I30</f>
        <v>3636.895525638774</v>
      </c>
      <c r="K40" s="39">
        <f>J40*I40</f>
        <v>21876.942371637539</v>
      </c>
      <c r="L40" s="2"/>
      <c r="M40" s="2"/>
    </row>
    <row r="41" spans="1:13" ht="28.5" customHeight="1" x14ac:dyDescent="0.25">
      <c r="A41" s="34" t="s">
        <v>36</v>
      </c>
      <c r="B41" s="34" t="s">
        <v>28</v>
      </c>
      <c r="C41" s="34" t="s">
        <v>29</v>
      </c>
      <c r="D41" s="171" t="s">
        <v>35</v>
      </c>
      <c r="E41" s="172"/>
      <c r="F41" s="173"/>
      <c r="G41" s="34" t="s">
        <v>98</v>
      </c>
      <c r="H41" s="34" t="s">
        <v>95</v>
      </c>
      <c r="I41" s="72">
        <f>I40/2</f>
        <v>3.0076396500000002</v>
      </c>
      <c r="J41" s="94">
        <f>'PRODUTOS BETUMINOSOS'!I31</f>
        <v>3777.0076638594865</v>
      </c>
      <c r="K41" s="39">
        <f>J41*I41</f>
        <v>11359.878008177664</v>
      </c>
      <c r="L41" s="2"/>
      <c r="M41" s="2"/>
    </row>
    <row r="42" spans="1:13" ht="38.25" customHeight="1" x14ac:dyDescent="0.25">
      <c r="A42" s="34" t="s">
        <v>45</v>
      </c>
      <c r="B42" s="34" t="s">
        <v>28</v>
      </c>
      <c r="C42" s="34" t="s">
        <v>29</v>
      </c>
      <c r="D42" s="171" t="s">
        <v>34</v>
      </c>
      <c r="E42" s="172"/>
      <c r="F42" s="173"/>
      <c r="G42" s="34" t="s">
        <v>98</v>
      </c>
      <c r="H42" s="34" t="s">
        <v>96</v>
      </c>
      <c r="I42" s="72">
        <f>I19*'DADOS RECAPEMENTO'!A10*'DADOS RECAPEMENTO'!D12</f>
        <v>22.521205699199999</v>
      </c>
      <c r="J42" s="94">
        <f>'PRODUTOS BETUMINOSOS'!I32</f>
        <v>5355.2267550538418</v>
      </c>
      <c r="K42" s="39">
        <f>J42*I42</f>
        <v>120606.1633164269</v>
      </c>
      <c r="L42" s="2"/>
      <c r="M42" s="2"/>
    </row>
    <row r="43" spans="1:13" x14ac:dyDescent="0.25">
      <c r="A43" s="3"/>
      <c r="B43" s="3"/>
      <c r="C43" s="3"/>
      <c r="D43" s="3"/>
      <c r="E43" s="2"/>
      <c r="F43" s="2"/>
      <c r="G43" s="2" t="s">
        <v>11</v>
      </c>
      <c r="H43" s="2"/>
      <c r="I43" s="75"/>
      <c r="J43" s="11" t="s">
        <v>31</v>
      </c>
      <c r="K43" s="26">
        <f>SUM(K40:K42)</f>
        <v>153842.9836962421</v>
      </c>
      <c r="L43" s="2"/>
      <c r="M43" s="2"/>
    </row>
    <row r="44" spans="1:13" ht="3.75" customHeight="1" x14ac:dyDescent="0.25">
      <c r="A44" s="3"/>
      <c r="B44" s="3"/>
      <c r="C44" s="3"/>
      <c r="D44" s="3"/>
      <c r="E44" s="2"/>
      <c r="F44" s="2"/>
      <c r="G44" s="2"/>
      <c r="H44" s="2"/>
      <c r="I44" s="75"/>
      <c r="J44" s="101"/>
      <c r="K44" s="2"/>
      <c r="L44" s="2"/>
      <c r="M44" s="2"/>
    </row>
    <row r="46" spans="1:13" ht="15" customHeight="1" x14ac:dyDescent="0.25">
      <c r="A46" s="187" t="s">
        <v>157</v>
      </c>
      <c r="B46" s="187"/>
      <c r="C46" s="187"/>
      <c r="D46" s="187"/>
      <c r="E46" s="187"/>
      <c r="F46" s="187"/>
      <c r="G46" s="17"/>
      <c r="H46" s="187" t="s">
        <v>126</v>
      </c>
      <c r="I46" s="187"/>
      <c r="J46" s="95"/>
      <c r="K46" s="15"/>
      <c r="L46" s="16"/>
      <c r="M46" s="2"/>
    </row>
    <row r="47" spans="1:13" x14ac:dyDescent="0.25">
      <c r="A47" s="186" t="s">
        <v>44</v>
      </c>
      <c r="B47" s="186"/>
      <c r="C47" s="186"/>
      <c r="D47" s="186"/>
      <c r="E47" s="186"/>
      <c r="F47" s="18">
        <f xml:space="preserve"> K43+K36</f>
        <v>670303.1806445875</v>
      </c>
      <c r="G47" s="19"/>
      <c r="H47" s="43" t="s">
        <v>132</v>
      </c>
      <c r="I47" s="78">
        <f>F47/(('DADOS RECAPEMENTO'!A4*'DADOS RECAPEMENTO'!B4)+('DADOS RECAPEMENTO'!A14*'DADOS RECAPEMENTO'!B14))</f>
        <v>107.6386775816319</v>
      </c>
      <c r="J47" s="102"/>
      <c r="K47" s="16"/>
      <c r="L47" s="16"/>
      <c r="M47" s="2"/>
    </row>
    <row r="48" spans="1:13" x14ac:dyDescent="0.25">
      <c r="A48" s="3"/>
      <c r="B48" s="5"/>
      <c r="C48" s="3"/>
      <c r="D48" s="3"/>
      <c r="E48" s="3"/>
      <c r="F48" s="3"/>
      <c r="G48" s="3"/>
      <c r="H48" s="3"/>
      <c r="I48" s="75"/>
      <c r="J48" s="101"/>
      <c r="K48" s="2"/>
      <c r="L48" s="2"/>
      <c r="M48" s="2"/>
    </row>
    <row r="49" spans="1:16" ht="15" customHeight="1" x14ac:dyDescent="0.25">
      <c r="A49" s="184" t="s">
        <v>211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6" ht="15" customHeight="1" x14ac:dyDescent="0.25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1:16" ht="15.75" x14ac:dyDescent="0.25">
      <c r="A51" s="130" t="s">
        <v>136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47"/>
      <c r="M51" s="47"/>
      <c r="N51" s="47"/>
      <c r="O51" s="47"/>
      <c r="P51" s="47"/>
    </row>
    <row r="52" spans="1:16" ht="15" customHeight="1" x14ac:dyDescent="0.25">
      <c r="A52" s="131" t="s">
        <v>134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48"/>
      <c r="M52" s="48"/>
      <c r="N52" s="48"/>
      <c r="O52" s="48"/>
      <c r="P52" s="48"/>
    </row>
    <row r="53" spans="1:16" ht="15.75" x14ac:dyDescent="0.25">
      <c r="A53" s="131" t="s">
        <v>135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48"/>
      <c r="M53" s="48"/>
      <c r="N53" s="48"/>
      <c r="O53" s="48"/>
      <c r="P53" s="48"/>
    </row>
    <row r="54" spans="1:16" ht="1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16" x14ac:dyDescent="0.25">
      <c r="A55" s="4"/>
      <c r="B55" s="4"/>
      <c r="C55" s="4"/>
      <c r="D55" s="1"/>
      <c r="E55" s="1"/>
      <c r="F55" s="1"/>
      <c r="G55" s="1"/>
      <c r="H55" s="1"/>
    </row>
    <row r="56" spans="1:16" x14ac:dyDescent="0.25">
      <c r="A56" s="3"/>
      <c r="B56" s="3"/>
      <c r="C56" s="3"/>
      <c r="D56" s="1"/>
      <c r="E56" s="1"/>
      <c r="F56" s="1"/>
      <c r="G56" s="1"/>
      <c r="H56" s="1"/>
    </row>
    <row r="57" spans="1:16" x14ac:dyDescent="0.25">
      <c r="A57" s="3"/>
      <c r="B57" s="3"/>
      <c r="C57" s="3"/>
      <c r="D57" s="1"/>
      <c r="E57" s="1"/>
      <c r="F57" s="1"/>
      <c r="G57" s="1"/>
      <c r="H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</row>
    <row r="59" spans="1:16" x14ac:dyDescent="0.25">
      <c r="A59" s="3"/>
      <c r="B59" s="3"/>
      <c r="C59" s="3"/>
      <c r="D59" s="1"/>
      <c r="E59" s="1"/>
      <c r="F59" s="1"/>
      <c r="G59" s="1"/>
      <c r="H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</row>
    <row r="62" spans="1:16" x14ac:dyDescent="0.25">
      <c r="A62" s="4"/>
      <c r="B62" s="4"/>
      <c r="C62" s="4"/>
      <c r="D62" s="1"/>
      <c r="E62" s="1"/>
      <c r="F62" s="1"/>
      <c r="G62" s="1"/>
      <c r="H62" s="1"/>
    </row>
    <row r="63" spans="1:16" x14ac:dyDescent="0.25">
      <c r="A63" s="3"/>
      <c r="B63" s="3"/>
      <c r="C63" s="3"/>
      <c r="D63" s="1"/>
      <c r="E63" s="1"/>
      <c r="F63" s="1"/>
      <c r="G63" s="1"/>
      <c r="H63" s="1"/>
    </row>
    <row r="64" spans="1:16" x14ac:dyDescent="0.25">
      <c r="A64" s="3"/>
      <c r="B64" s="3"/>
      <c r="C64" s="3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3"/>
      <c r="B66" s="3"/>
      <c r="C66" s="3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4"/>
      <c r="B69" s="4"/>
      <c r="C69" s="4"/>
      <c r="D69" s="1"/>
      <c r="E69" s="1"/>
      <c r="F69" s="1"/>
      <c r="G69" s="1"/>
      <c r="H69" s="1"/>
    </row>
    <row r="70" spans="1:8" x14ac:dyDescent="0.25">
      <c r="A70" s="3"/>
      <c r="B70" s="3"/>
      <c r="C70" s="3"/>
      <c r="D70" s="1"/>
      <c r="E70" s="1"/>
      <c r="F70" s="1"/>
      <c r="G70" s="1"/>
      <c r="H70" s="1"/>
    </row>
    <row r="71" spans="1:8" x14ac:dyDescent="0.25">
      <c r="A71" s="3"/>
      <c r="B71" s="3"/>
      <c r="C71" s="3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3"/>
      <c r="B73" s="3"/>
      <c r="C73" s="3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4"/>
      <c r="B76" s="4"/>
      <c r="C76" s="4"/>
      <c r="D76" s="1"/>
      <c r="E76" s="1"/>
      <c r="F76" s="1"/>
      <c r="G76" s="1"/>
      <c r="H76" s="1"/>
    </row>
    <row r="77" spans="1:8" x14ac:dyDescent="0.25">
      <c r="A77" s="3"/>
      <c r="B77" s="3"/>
      <c r="C77" s="3"/>
      <c r="D77" s="1"/>
      <c r="E77" s="1"/>
      <c r="F77" s="1"/>
      <c r="G77" s="1"/>
      <c r="H77" s="1"/>
    </row>
    <row r="78" spans="1:8" x14ac:dyDescent="0.25">
      <c r="A78" s="3"/>
      <c r="B78" s="3"/>
      <c r="C78" s="3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3"/>
      <c r="B80" s="3"/>
      <c r="C80" s="3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4"/>
      <c r="B83" s="4"/>
      <c r="C83" s="4"/>
      <c r="D83" s="1"/>
      <c r="E83" s="1"/>
      <c r="F83" s="1"/>
      <c r="G83" s="1"/>
      <c r="H83" s="1"/>
    </row>
    <row r="84" spans="1:8" x14ac:dyDescent="0.25">
      <c r="A84" s="3"/>
      <c r="B84" s="3"/>
      <c r="C84" s="3"/>
      <c r="D84" s="1"/>
      <c r="E84" s="1"/>
      <c r="F84" s="1"/>
      <c r="G84" s="1"/>
      <c r="H84" s="1"/>
    </row>
    <row r="85" spans="1:8" x14ac:dyDescent="0.25">
      <c r="A85" s="3"/>
      <c r="B85" s="3"/>
      <c r="C85" s="3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3"/>
      <c r="B87" s="3"/>
      <c r="C87" s="3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4"/>
      <c r="B90" s="4"/>
      <c r="C90" s="4"/>
      <c r="D90" s="1"/>
      <c r="E90" s="1"/>
      <c r="F90" s="1"/>
      <c r="G90" s="1"/>
      <c r="H90" s="1"/>
    </row>
    <row r="91" spans="1:8" x14ac:dyDescent="0.25">
      <c r="A91" s="3"/>
      <c r="B91" s="3"/>
      <c r="C91" s="3"/>
      <c r="D91" s="1"/>
      <c r="E91" s="1"/>
      <c r="F91" s="1"/>
      <c r="G91" s="1"/>
      <c r="H91" s="1"/>
    </row>
    <row r="92" spans="1:8" x14ac:dyDescent="0.25">
      <c r="A92" s="3"/>
      <c r="B92" s="3"/>
      <c r="C92" s="3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3"/>
      <c r="B94" s="3"/>
      <c r="C94" s="3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4"/>
      <c r="B97" s="4"/>
      <c r="C97" s="4"/>
      <c r="D97" s="1"/>
      <c r="E97" s="1"/>
      <c r="F97" s="1"/>
      <c r="G97" s="1"/>
      <c r="H97" s="1"/>
    </row>
    <row r="98" spans="1:8" x14ac:dyDescent="0.25">
      <c r="A98" s="3"/>
      <c r="B98" s="3"/>
      <c r="C98" s="3"/>
      <c r="D98" s="1"/>
      <c r="E98" s="1"/>
      <c r="F98" s="1"/>
      <c r="G98" s="1"/>
      <c r="H98" s="1"/>
    </row>
    <row r="99" spans="1:8" x14ac:dyDescent="0.25">
      <c r="A99" s="3"/>
      <c r="B99" s="3"/>
      <c r="C99" s="3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3"/>
      <c r="B101" s="3"/>
      <c r="C101" s="3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4"/>
      <c r="B104" s="4"/>
      <c r="C104" s="4"/>
      <c r="D104" s="1"/>
      <c r="E104" s="1"/>
      <c r="F104" s="1"/>
      <c r="G104" s="1"/>
      <c r="H104" s="1"/>
    </row>
    <row r="105" spans="1:8" x14ac:dyDescent="0.25">
      <c r="A105" s="3"/>
      <c r="B105" s="3"/>
      <c r="C105" s="3"/>
      <c r="D105" s="1"/>
      <c r="E105" s="1"/>
      <c r="F105" s="1"/>
      <c r="G105" s="1"/>
      <c r="H105" s="1"/>
    </row>
    <row r="106" spans="1:8" x14ac:dyDescent="0.25">
      <c r="A106" s="3"/>
      <c r="B106" s="3"/>
      <c r="C106" s="3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3"/>
      <c r="B108" s="3"/>
      <c r="C108" s="3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4"/>
      <c r="B111" s="4"/>
      <c r="C111" s="4"/>
      <c r="D111" s="1"/>
      <c r="E111" s="1"/>
      <c r="F111" s="1"/>
      <c r="G111" s="1"/>
      <c r="H111" s="1"/>
    </row>
    <row r="112" spans="1:8" x14ac:dyDescent="0.25">
      <c r="A112" s="3"/>
      <c r="B112" s="3"/>
      <c r="C112" s="3"/>
      <c r="D112" s="1"/>
      <c r="E112" s="1"/>
      <c r="F112" s="1"/>
      <c r="G112" s="1"/>
      <c r="H112" s="1"/>
    </row>
    <row r="113" spans="1:8" x14ac:dyDescent="0.25">
      <c r="A113" s="3"/>
      <c r="B113" s="3"/>
      <c r="C113" s="3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3"/>
      <c r="B115" s="3"/>
      <c r="C115" s="3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4"/>
      <c r="B118" s="4"/>
      <c r="C118" s="4"/>
      <c r="D118" s="1"/>
      <c r="E118" s="1"/>
      <c r="F118" s="1"/>
      <c r="G118" s="1"/>
      <c r="H118" s="1"/>
    </row>
    <row r="119" spans="1:8" x14ac:dyDescent="0.25">
      <c r="A119" s="3"/>
      <c r="B119" s="3"/>
      <c r="C119" s="3"/>
      <c r="D119" s="1"/>
      <c r="E119" s="1"/>
      <c r="F119" s="1"/>
      <c r="G119" s="1"/>
      <c r="H119" s="1"/>
    </row>
    <row r="120" spans="1:8" x14ac:dyDescent="0.25">
      <c r="A120" s="3"/>
      <c r="B120" s="3"/>
      <c r="C120" s="3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3"/>
      <c r="B122" s="3"/>
      <c r="C122" s="3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4"/>
      <c r="B125" s="4"/>
      <c r="C125" s="4"/>
      <c r="D125" s="1"/>
      <c r="E125" s="1"/>
      <c r="F125" s="1"/>
      <c r="G125" s="1"/>
      <c r="H125" s="1"/>
    </row>
    <row r="126" spans="1:8" x14ac:dyDescent="0.25">
      <c r="A126" s="3"/>
      <c r="B126" s="3"/>
      <c r="C126" s="3"/>
      <c r="D126" s="1"/>
      <c r="E126" s="1"/>
      <c r="F126" s="1"/>
      <c r="G126" s="1"/>
      <c r="H126" s="1"/>
    </row>
    <row r="127" spans="1:8" x14ac:dyDescent="0.25">
      <c r="A127" s="3"/>
      <c r="B127" s="3"/>
      <c r="C127" s="3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3"/>
      <c r="B129" s="3"/>
      <c r="C129" s="3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4"/>
      <c r="B132" s="4"/>
      <c r="C132" s="4"/>
      <c r="D132" s="1"/>
      <c r="E132" s="1"/>
      <c r="F132" s="1"/>
      <c r="G132" s="1"/>
      <c r="H132" s="1"/>
    </row>
    <row r="133" spans="1:8" x14ac:dyDescent="0.25">
      <c r="A133" s="3"/>
      <c r="B133" s="3"/>
      <c r="C133" s="3"/>
      <c r="D133" s="1"/>
      <c r="E133" s="1"/>
      <c r="F133" s="1"/>
      <c r="G133" s="1"/>
      <c r="H133" s="1"/>
    </row>
    <row r="134" spans="1:8" x14ac:dyDescent="0.25">
      <c r="A134" s="3"/>
      <c r="B134" s="3"/>
      <c r="C134" s="3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3"/>
      <c r="B136" s="3"/>
      <c r="C136" s="3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4"/>
      <c r="B139" s="4"/>
      <c r="C139" s="4"/>
      <c r="D139" s="1"/>
      <c r="E139" s="1"/>
      <c r="F139" s="1"/>
      <c r="G139" s="1"/>
      <c r="H139" s="1"/>
    </row>
    <row r="140" spans="1:8" x14ac:dyDescent="0.25">
      <c r="A140" s="3"/>
      <c r="B140" s="3"/>
      <c r="C140" s="3"/>
      <c r="D140" s="1"/>
      <c r="E140" s="1"/>
      <c r="F140" s="1"/>
      <c r="G140" s="1"/>
      <c r="H140" s="1"/>
    </row>
    <row r="141" spans="1:8" x14ac:dyDescent="0.25">
      <c r="A141" s="3"/>
      <c r="B141" s="3"/>
      <c r="C141" s="3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3"/>
      <c r="B143" s="3"/>
      <c r="C143" s="3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4"/>
      <c r="B146" s="4"/>
      <c r="C146" s="4"/>
      <c r="D146" s="1"/>
      <c r="E146" s="1"/>
      <c r="F146" s="1"/>
      <c r="G146" s="1"/>
      <c r="H146" s="1"/>
    </row>
    <row r="147" spans="1:8" x14ac:dyDescent="0.25">
      <c r="A147" s="3"/>
      <c r="B147" s="3"/>
      <c r="C147" s="3"/>
      <c r="D147" s="1"/>
      <c r="E147" s="1"/>
      <c r="F147" s="1"/>
      <c r="G147" s="1"/>
      <c r="H147" s="1"/>
    </row>
    <row r="148" spans="1:8" x14ac:dyDescent="0.25">
      <c r="A148" s="3"/>
      <c r="B148" s="3"/>
      <c r="C148" s="3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3"/>
      <c r="B150" s="3"/>
      <c r="C150" s="3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4"/>
      <c r="B153" s="4"/>
      <c r="C153" s="4"/>
      <c r="D153" s="1"/>
      <c r="E153" s="1"/>
      <c r="F153" s="1"/>
      <c r="G153" s="1"/>
      <c r="H153" s="1"/>
    </row>
    <row r="154" spans="1:8" x14ac:dyDescent="0.25">
      <c r="A154" s="3"/>
      <c r="B154" s="3"/>
      <c r="C154" s="3"/>
      <c r="D154" s="1"/>
      <c r="E154" s="1"/>
      <c r="F154" s="1"/>
      <c r="G154" s="1"/>
      <c r="H154" s="1"/>
    </row>
    <row r="155" spans="1:8" x14ac:dyDescent="0.25">
      <c r="A155" s="3"/>
      <c r="B155" s="3"/>
      <c r="C155" s="3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3"/>
      <c r="B157" s="3"/>
      <c r="C157" s="3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4"/>
      <c r="B160" s="4"/>
      <c r="C160" s="4"/>
      <c r="D160" s="1"/>
      <c r="E160" s="1"/>
      <c r="F160" s="1"/>
      <c r="G160" s="1"/>
      <c r="H160" s="1"/>
    </row>
    <row r="161" spans="1:8" x14ac:dyDescent="0.25">
      <c r="A161" s="3"/>
      <c r="B161" s="3"/>
      <c r="C161" s="3"/>
      <c r="D161" s="1"/>
      <c r="E161" s="1"/>
      <c r="F161" s="1"/>
      <c r="G161" s="1"/>
      <c r="H161" s="1"/>
    </row>
    <row r="162" spans="1:8" x14ac:dyDescent="0.25">
      <c r="A162" s="3"/>
      <c r="B162" s="3"/>
      <c r="C162" s="3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3"/>
      <c r="B164" s="3"/>
      <c r="C164" s="3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4"/>
      <c r="B167" s="4"/>
      <c r="C167" s="4"/>
      <c r="D167" s="1"/>
      <c r="E167" s="1"/>
      <c r="F167" s="1"/>
      <c r="G167" s="1"/>
      <c r="H167" s="1"/>
    </row>
    <row r="168" spans="1:8" x14ac:dyDescent="0.25">
      <c r="A168" s="3"/>
      <c r="B168" s="3"/>
      <c r="C168" s="3"/>
      <c r="D168" s="1"/>
      <c r="E168" s="1"/>
      <c r="F168" s="1"/>
      <c r="G168" s="1"/>
      <c r="H168" s="1"/>
    </row>
    <row r="169" spans="1:8" x14ac:dyDescent="0.25">
      <c r="A169" s="3"/>
      <c r="B169" s="3"/>
      <c r="C169" s="3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3"/>
      <c r="B171" s="3"/>
      <c r="C171" s="3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4"/>
      <c r="B174" s="4"/>
      <c r="C174" s="4"/>
      <c r="D174" s="1"/>
      <c r="E174" s="1"/>
      <c r="F174" s="1"/>
      <c r="G174" s="1"/>
      <c r="H174" s="1"/>
    </row>
    <row r="175" spans="1:8" x14ac:dyDescent="0.25">
      <c r="A175" s="3"/>
      <c r="B175" s="3"/>
      <c r="C175" s="3"/>
      <c r="D175" s="1"/>
      <c r="E175" s="1"/>
      <c r="F175" s="1"/>
      <c r="G175" s="1"/>
      <c r="H175" s="1"/>
    </row>
    <row r="176" spans="1:8" x14ac:dyDescent="0.25">
      <c r="A176" s="3"/>
      <c r="B176" s="3"/>
      <c r="C176" s="3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3"/>
      <c r="B178" s="3"/>
      <c r="C178" s="3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4"/>
      <c r="B181" s="4"/>
      <c r="C181" s="4"/>
      <c r="D181" s="1"/>
      <c r="E181" s="1"/>
      <c r="F181" s="1"/>
      <c r="G181" s="1"/>
      <c r="H181" s="1"/>
    </row>
    <row r="182" spans="1:8" x14ac:dyDescent="0.25">
      <c r="A182" s="3"/>
      <c r="B182" s="3"/>
      <c r="C182" s="3"/>
      <c r="D182" s="1"/>
      <c r="E182" s="1"/>
      <c r="F182" s="1"/>
      <c r="G182" s="1"/>
      <c r="H182" s="1"/>
    </row>
    <row r="183" spans="1:8" x14ac:dyDescent="0.25">
      <c r="A183" s="3"/>
      <c r="B183" s="3"/>
      <c r="C183" s="3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3"/>
      <c r="B185" s="3"/>
      <c r="C185" s="3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4"/>
      <c r="B188" s="4"/>
      <c r="C188" s="4"/>
      <c r="D188" s="1"/>
      <c r="E188" s="1"/>
      <c r="F188" s="1"/>
      <c r="G188" s="1"/>
      <c r="H188" s="1"/>
    </row>
    <row r="189" spans="1:8" x14ac:dyDescent="0.25">
      <c r="A189" s="3"/>
      <c r="B189" s="3"/>
      <c r="C189" s="3"/>
      <c r="D189" s="1"/>
      <c r="E189" s="1"/>
      <c r="F189" s="1"/>
      <c r="G189" s="1"/>
      <c r="H189" s="1"/>
    </row>
    <row r="190" spans="1:8" x14ac:dyDescent="0.25">
      <c r="A190" s="3"/>
      <c r="B190" s="3"/>
      <c r="C190" s="3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3"/>
      <c r="B192" s="3"/>
      <c r="C192" s="3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4"/>
      <c r="B195" s="4"/>
      <c r="C195" s="4"/>
      <c r="D195" s="1"/>
      <c r="E195" s="1"/>
      <c r="F195" s="1"/>
      <c r="G195" s="1"/>
      <c r="H195" s="1"/>
    </row>
    <row r="196" spans="1:8" x14ac:dyDescent="0.25">
      <c r="A196" s="3"/>
      <c r="B196" s="3"/>
      <c r="C196" s="3"/>
      <c r="D196" s="1"/>
      <c r="E196" s="1"/>
      <c r="F196" s="1"/>
      <c r="G196" s="1"/>
      <c r="H196" s="1"/>
    </row>
    <row r="197" spans="1:8" x14ac:dyDescent="0.25">
      <c r="A197" s="3"/>
      <c r="B197" s="3"/>
      <c r="C197" s="3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3"/>
      <c r="B199" s="3"/>
      <c r="C199" s="3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4"/>
      <c r="B202" s="4"/>
      <c r="C202" s="4"/>
      <c r="D202" s="1"/>
      <c r="E202" s="1"/>
      <c r="F202" s="1"/>
      <c r="G202" s="1"/>
      <c r="H202" s="1"/>
    </row>
    <row r="203" spans="1:8" x14ac:dyDescent="0.25">
      <c r="A203" s="3"/>
      <c r="B203" s="3"/>
      <c r="C203" s="3"/>
      <c r="D203" s="1"/>
      <c r="E203" s="1"/>
      <c r="F203" s="1"/>
      <c r="G203" s="1"/>
      <c r="H203" s="1"/>
    </row>
    <row r="204" spans="1:8" x14ac:dyDescent="0.25">
      <c r="A204" s="3"/>
      <c r="B204" s="3"/>
      <c r="C204" s="3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3"/>
      <c r="B206" s="3"/>
      <c r="C206" s="3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4"/>
      <c r="B209" s="4"/>
      <c r="C209" s="4"/>
      <c r="D209" s="1"/>
      <c r="E209" s="1"/>
      <c r="F209" s="1"/>
      <c r="G209" s="1"/>
      <c r="H209" s="1"/>
    </row>
    <row r="210" spans="1:8" x14ac:dyDescent="0.25">
      <c r="A210" s="3"/>
      <c r="B210" s="3"/>
      <c r="C210" s="3"/>
      <c r="D210" s="1"/>
      <c r="E210" s="1"/>
      <c r="F210" s="1"/>
      <c r="G210" s="1"/>
      <c r="H210" s="1"/>
    </row>
    <row r="211" spans="1:8" x14ac:dyDescent="0.25">
      <c r="A211" s="3"/>
      <c r="B211" s="3"/>
      <c r="C211" s="3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3"/>
      <c r="B213" s="3"/>
      <c r="C213" s="3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4"/>
      <c r="B216" s="4"/>
      <c r="C216" s="4"/>
      <c r="D216" s="1"/>
      <c r="E216" s="1"/>
      <c r="F216" s="1"/>
      <c r="G216" s="1"/>
      <c r="H216" s="1"/>
    </row>
    <row r="217" spans="1:8" x14ac:dyDescent="0.25">
      <c r="A217" s="3"/>
      <c r="B217" s="3"/>
      <c r="C217" s="3"/>
      <c r="D217" s="1"/>
      <c r="E217" s="1"/>
      <c r="F217" s="1"/>
      <c r="G217" s="1"/>
      <c r="H217" s="1"/>
    </row>
    <row r="218" spans="1:8" x14ac:dyDescent="0.25">
      <c r="A218" s="3"/>
      <c r="B218" s="3"/>
      <c r="C218" s="3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3"/>
      <c r="B220" s="3"/>
      <c r="C220" s="3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4"/>
      <c r="B223" s="4"/>
      <c r="C223" s="4"/>
      <c r="D223" s="1"/>
      <c r="E223" s="1"/>
      <c r="F223" s="1"/>
      <c r="G223" s="1"/>
      <c r="H223" s="1"/>
    </row>
    <row r="224" spans="1:8" x14ac:dyDescent="0.25">
      <c r="A224" s="3"/>
      <c r="B224" s="3"/>
      <c r="C224" s="3"/>
      <c r="D224" s="1"/>
      <c r="E224" s="1"/>
      <c r="F224" s="1"/>
      <c r="G224" s="1"/>
      <c r="H224" s="1"/>
    </row>
    <row r="225" spans="1:8" x14ac:dyDescent="0.25">
      <c r="A225" s="3"/>
      <c r="B225" s="3"/>
      <c r="C225" s="3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3"/>
      <c r="B227" s="3"/>
      <c r="C227" s="3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4"/>
      <c r="B230" s="4"/>
      <c r="C230" s="4"/>
      <c r="D230" s="1"/>
      <c r="E230" s="1"/>
      <c r="F230" s="1"/>
      <c r="G230" s="1"/>
      <c r="H230" s="1"/>
    </row>
    <row r="231" spans="1:8" x14ac:dyDescent="0.25">
      <c r="A231" s="3"/>
      <c r="B231" s="3"/>
      <c r="C231" s="3"/>
      <c r="D231" s="1"/>
      <c r="E231" s="1"/>
      <c r="F231" s="1"/>
      <c r="G231" s="1"/>
      <c r="H231" s="1"/>
    </row>
    <row r="232" spans="1:8" x14ac:dyDescent="0.25">
      <c r="A232" s="3"/>
      <c r="B232" s="3"/>
      <c r="C232" s="3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3"/>
      <c r="B234" s="3"/>
      <c r="C234" s="3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4"/>
      <c r="B237" s="4"/>
      <c r="C237" s="4"/>
      <c r="D237" s="1"/>
      <c r="E237" s="1"/>
      <c r="F237" s="1"/>
      <c r="G237" s="1"/>
      <c r="H237" s="1"/>
    </row>
    <row r="238" spans="1:8" x14ac:dyDescent="0.25">
      <c r="A238" s="3"/>
      <c r="B238" s="3"/>
      <c r="C238" s="3"/>
      <c r="D238" s="1"/>
      <c r="E238" s="1"/>
      <c r="F238" s="1"/>
      <c r="G238" s="1"/>
      <c r="H238" s="1"/>
    </row>
    <row r="239" spans="1:8" x14ac:dyDescent="0.25">
      <c r="A239" s="3"/>
      <c r="B239" s="3"/>
      <c r="C239" s="3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3"/>
      <c r="B241" s="3"/>
      <c r="C241" s="3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4"/>
      <c r="B244" s="4"/>
      <c r="C244" s="4"/>
      <c r="D244" s="1"/>
      <c r="E244" s="1"/>
      <c r="F244" s="1"/>
      <c r="G244" s="1"/>
      <c r="H244" s="1"/>
    </row>
    <row r="245" spans="1:8" x14ac:dyDescent="0.25">
      <c r="A245" s="3"/>
      <c r="B245" s="3"/>
      <c r="C245" s="3"/>
      <c r="D245" s="1"/>
      <c r="E245" s="1"/>
      <c r="F245" s="1"/>
      <c r="G245" s="1"/>
      <c r="H245" s="1"/>
    </row>
    <row r="246" spans="1:8" x14ac:dyDescent="0.25">
      <c r="A246" s="3"/>
      <c r="B246" s="3"/>
      <c r="C246" s="3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3"/>
      <c r="B248" s="3"/>
      <c r="C248" s="3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3"/>
      <c r="B251" s="3"/>
      <c r="C251" s="3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4"/>
      <c r="B254" s="4"/>
      <c r="C254" s="4"/>
      <c r="D254" s="1"/>
      <c r="E254" s="1"/>
      <c r="F254" s="1"/>
      <c r="G254" s="1"/>
      <c r="H254" s="1"/>
    </row>
    <row r="255" spans="1:8" x14ac:dyDescent="0.25">
      <c r="A255" s="3"/>
      <c r="B255" s="3"/>
      <c r="C255" s="3"/>
      <c r="D255" s="1"/>
      <c r="E255" s="1"/>
      <c r="F255" s="1"/>
      <c r="G255" s="1"/>
      <c r="H255" s="1"/>
    </row>
    <row r="256" spans="1:8" x14ac:dyDescent="0.25">
      <c r="A256" s="3"/>
      <c r="B256" s="3"/>
      <c r="C256" s="3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3"/>
      <c r="B258" s="3"/>
      <c r="C258" s="3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4"/>
      <c r="B261" s="4"/>
      <c r="C261" s="4"/>
      <c r="D261" s="1"/>
      <c r="E261" s="1"/>
      <c r="F261" s="1"/>
      <c r="G261" s="1"/>
      <c r="H261" s="1"/>
    </row>
    <row r="262" spans="1:8" x14ac:dyDescent="0.25">
      <c r="A262" s="3"/>
      <c r="B262" s="3"/>
      <c r="C262" s="3"/>
      <c r="D262" s="1"/>
      <c r="E262" s="1"/>
      <c r="F262" s="1"/>
      <c r="G262" s="1"/>
      <c r="H262" s="1"/>
    </row>
    <row r="263" spans="1:8" x14ac:dyDescent="0.25">
      <c r="A263" s="3"/>
      <c r="B263" s="3"/>
      <c r="C263" s="3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3"/>
      <c r="B265" s="3"/>
      <c r="C265" s="3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4"/>
      <c r="B268" s="4"/>
      <c r="C268" s="4"/>
      <c r="D268" s="1"/>
      <c r="E268" s="1"/>
      <c r="F268" s="1"/>
      <c r="G268" s="1"/>
      <c r="H268" s="1"/>
    </row>
    <row r="269" spans="1:8" x14ac:dyDescent="0.25">
      <c r="A269" s="3"/>
      <c r="B269" s="3"/>
      <c r="C269" s="3"/>
      <c r="D269" s="1"/>
      <c r="E269" s="1"/>
      <c r="F269" s="1"/>
      <c r="G269" s="1"/>
      <c r="H269" s="1"/>
    </row>
    <row r="270" spans="1:8" x14ac:dyDescent="0.25">
      <c r="A270" s="3"/>
      <c r="B270" s="3"/>
      <c r="C270" s="3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3"/>
      <c r="B272" s="3"/>
      <c r="C272" s="3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4"/>
      <c r="B275" s="4"/>
      <c r="C275" s="4"/>
      <c r="D275" s="1"/>
      <c r="E275" s="1"/>
      <c r="F275" s="1"/>
      <c r="G275" s="1"/>
      <c r="H275" s="1"/>
    </row>
    <row r="276" spans="1:8" x14ac:dyDescent="0.25">
      <c r="A276" s="3"/>
      <c r="B276" s="3"/>
      <c r="C276" s="3"/>
      <c r="D276" s="1"/>
      <c r="E276" s="1"/>
      <c r="F276" s="1"/>
      <c r="G276" s="1"/>
      <c r="H276" s="1"/>
    </row>
    <row r="277" spans="1:8" x14ac:dyDescent="0.25">
      <c r="A277" s="3"/>
      <c r="B277" s="3"/>
      <c r="C277" s="3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3"/>
      <c r="B279" s="3"/>
      <c r="C279" s="3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4"/>
      <c r="B282" s="4"/>
      <c r="C282" s="4"/>
      <c r="D282" s="1"/>
      <c r="E282" s="1"/>
      <c r="F282" s="1"/>
      <c r="G282" s="1"/>
      <c r="H282" s="1"/>
    </row>
    <row r="283" spans="1:8" x14ac:dyDescent="0.25">
      <c r="A283" s="3"/>
      <c r="B283" s="3"/>
      <c r="C283" s="3"/>
      <c r="D283" s="1"/>
      <c r="E283" s="1"/>
      <c r="F283" s="1"/>
      <c r="G283" s="1"/>
      <c r="H283" s="1"/>
    </row>
    <row r="284" spans="1:8" x14ac:dyDescent="0.25">
      <c r="A284" s="3"/>
      <c r="B284" s="3"/>
      <c r="C284" s="3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3"/>
      <c r="B286" s="3"/>
      <c r="C286" s="3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4"/>
      <c r="B289" s="4"/>
      <c r="C289" s="4"/>
      <c r="D289" s="1"/>
      <c r="E289" s="1"/>
      <c r="F289" s="1"/>
      <c r="G289" s="1"/>
      <c r="H289" s="1"/>
    </row>
    <row r="290" spans="1:8" x14ac:dyDescent="0.25">
      <c r="A290" s="3"/>
      <c r="B290" s="3"/>
      <c r="C290" s="3"/>
      <c r="D290" s="1"/>
      <c r="E290" s="1"/>
      <c r="F290" s="1"/>
      <c r="G290" s="1"/>
      <c r="H290" s="1"/>
    </row>
    <row r="291" spans="1:8" x14ac:dyDescent="0.25">
      <c r="A291" s="3"/>
      <c r="B291" s="3"/>
      <c r="C291" s="3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3"/>
      <c r="B293" s="3"/>
      <c r="C293" s="3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4"/>
      <c r="B296" s="4"/>
      <c r="C296" s="4"/>
      <c r="D296" s="1"/>
      <c r="E296" s="1"/>
      <c r="F296" s="1"/>
      <c r="G296" s="1"/>
      <c r="H296" s="1"/>
    </row>
    <row r="297" spans="1:8" x14ac:dyDescent="0.25">
      <c r="A297" s="3"/>
      <c r="B297" s="3"/>
      <c r="C297" s="3"/>
      <c r="D297" s="1"/>
      <c r="E297" s="1"/>
      <c r="F297" s="1"/>
      <c r="G297" s="1"/>
      <c r="H297" s="1"/>
    </row>
    <row r="298" spans="1:8" x14ac:dyDescent="0.25">
      <c r="A298" s="3"/>
      <c r="B298" s="3"/>
      <c r="C298" s="3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3"/>
      <c r="B300" s="3"/>
      <c r="C300" s="3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4"/>
      <c r="B303" s="4"/>
      <c r="C303" s="4"/>
      <c r="D303" s="1"/>
      <c r="E303" s="1"/>
      <c r="F303" s="1"/>
      <c r="G303" s="1"/>
      <c r="H303" s="1"/>
    </row>
    <row r="304" spans="1:8" x14ac:dyDescent="0.25">
      <c r="A304" s="3"/>
      <c r="B304" s="3"/>
      <c r="C304" s="3"/>
      <c r="D304" s="1"/>
      <c r="E304" s="1"/>
      <c r="F304" s="1"/>
      <c r="G304" s="1"/>
      <c r="H304" s="1"/>
    </row>
    <row r="305" spans="1:8" x14ac:dyDescent="0.25">
      <c r="A305" s="3"/>
      <c r="B305" s="3"/>
      <c r="C305" s="3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3"/>
      <c r="B307" s="3"/>
      <c r="C307" s="3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4"/>
      <c r="B310" s="4"/>
      <c r="C310" s="4"/>
      <c r="D310" s="1"/>
      <c r="E310" s="1"/>
      <c r="F310" s="1"/>
      <c r="G310" s="1"/>
      <c r="H310" s="1"/>
    </row>
    <row r="311" spans="1:8" x14ac:dyDescent="0.25">
      <c r="A311" s="3"/>
      <c r="B311" s="3"/>
      <c r="C311" s="3"/>
      <c r="D311" s="1"/>
      <c r="E311" s="1"/>
      <c r="F311" s="1"/>
      <c r="G311" s="1"/>
      <c r="H311" s="1"/>
    </row>
    <row r="312" spans="1:8" x14ac:dyDescent="0.25">
      <c r="A312" s="3"/>
      <c r="B312" s="3"/>
      <c r="C312" s="3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3"/>
      <c r="B314" s="3"/>
      <c r="C314" s="3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4"/>
      <c r="B317" s="4"/>
      <c r="C317" s="4"/>
      <c r="D317" s="1"/>
      <c r="E317" s="1"/>
      <c r="F317" s="1"/>
      <c r="G317" s="1"/>
      <c r="H317" s="1"/>
    </row>
    <row r="318" spans="1:8" x14ac:dyDescent="0.25">
      <c r="A318" s="3"/>
      <c r="B318" s="3"/>
      <c r="C318" s="3"/>
      <c r="D318" s="1"/>
      <c r="E318" s="1"/>
      <c r="F318" s="1"/>
      <c r="G318" s="1"/>
      <c r="H318" s="1"/>
    </row>
    <row r="319" spans="1:8" x14ac:dyDescent="0.25">
      <c r="A319" s="3"/>
      <c r="B319" s="3"/>
      <c r="C319" s="3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3"/>
      <c r="B321" s="3"/>
      <c r="C321" s="3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4"/>
      <c r="B324" s="4"/>
      <c r="C324" s="4"/>
      <c r="D324" s="1"/>
      <c r="E324" s="1"/>
      <c r="F324" s="1"/>
      <c r="G324" s="1"/>
      <c r="H324" s="1"/>
    </row>
    <row r="325" spans="1:8" x14ac:dyDescent="0.25">
      <c r="A325" s="3"/>
      <c r="B325" s="3"/>
      <c r="C325" s="3"/>
      <c r="D325" s="1"/>
      <c r="E325" s="1"/>
      <c r="F325" s="1"/>
      <c r="G325" s="1"/>
      <c r="H325" s="1"/>
    </row>
    <row r="326" spans="1:8" x14ac:dyDescent="0.25">
      <c r="A326" s="3"/>
      <c r="B326" s="3"/>
      <c r="C326" s="3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3"/>
      <c r="B328" s="3"/>
      <c r="C328" s="3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4"/>
      <c r="B331" s="4"/>
      <c r="C331" s="4"/>
      <c r="D331" s="1"/>
      <c r="E331" s="1"/>
      <c r="F331" s="1"/>
      <c r="G331" s="1"/>
      <c r="H331" s="1"/>
    </row>
    <row r="332" spans="1:8" x14ac:dyDescent="0.25">
      <c r="A332" s="3"/>
      <c r="B332" s="3"/>
      <c r="C332" s="3"/>
      <c r="D332" s="1"/>
      <c r="E332" s="1"/>
      <c r="F332" s="1"/>
      <c r="G332" s="1"/>
      <c r="H332" s="1"/>
    </row>
    <row r="333" spans="1:8" x14ac:dyDescent="0.25">
      <c r="A333" s="3"/>
      <c r="B333" s="3"/>
      <c r="C333" s="3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3"/>
      <c r="B335" s="3"/>
      <c r="C335" s="3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4"/>
      <c r="B338" s="4"/>
      <c r="C338" s="4"/>
      <c r="D338" s="1"/>
      <c r="E338" s="1"/>
      <c r="F338" s="1"/>
      <c r="G338" s="1"/>
      <c r="H338" s="1"/>
    </row>
    <row r="339" spans="1:8" x14ac:dyDescent="0.25">
      <c r="A339" s="3"/>
      <c r="B339" s="3"/>
      <c r="C339" s="3"/>
      <c r="D339" s="1"/>
      <c r="E339" s="1"/>
      <c r="F339" s="1"/>
      <c r="G339" s="1"/>
      <c r="H339" s="1"/>
    </row>
    <row r="340" spans="1:8" x14ac:dyDescent="0.25">
      <c r="A340" s="3"/>
      <c r="B340" s="3"/>
      <c r="C340" s="3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3"/>
      <c r="B342" s="3"/>
      <c r="C342" s="3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4"/>
      <c r="B345" s="4"/>
      <c r="C345" s="4"/>
      <c r="D345" s="1"/>
      <c r="E345" s="1"/>
      <c r="F345" s="1"/>
      <c r="G345" s="1"/>
      <c r="H345" s="1"/>
    </row>
    <row r="346" spans="1:8" x14ac:dyDescent="0.25">
      <c r="A346" s="3"/>
      <c r="B346" s="3"/>
      <c r="C346" s="3"/>
      <c r="D346" s="1"/>
      <c r="E346" s="1"/>
      <c r="F346" s="1"/>
      <c r="G346" s="1"/>
      <c r="H346" s="1"/>
    </row>
    <row r="347" spans="1:8" x14ac:dyDescent="0.25">
      <c r="A347" s="3"/>
      <c r="B347" s="3"/>
      <c r="C347" s="3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3"/>
      <c r="B349" s="3"/>
      <c r="C349" s="3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4"/>
      <c r="B352" s="4"/>
      <c r="C352" s="4"/>
      <c r="D352" s="1"/>
      <c r="E352" s="1"/>
      <c r="F352" s="1"/>
      <c r="G352" s="1"/>
      <c r="H352" s="1"/>
    </row>
    <row r="353" spans="1:8" x14ac:dyDescent="0.25">
      <c r="A353" s="3"/>
      <c r="B353" s="3"/>
      <c r="C353" s="3"/>
      <c r="D353" s="1"/>
      <c r="E353" s="1"/>
      <c r="F353" s="1"/>
      <c r="G353" s="1"/>
      <c r="H353" s="1"/>
    </row>
    <row r="354" spans="1:8" x14ac:dyDescent="0.25">
      <c r="A354" s="3"/>
      <c r="B354" s="3"/>
      <c r="C354" s="3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3"/>
      <c r="B356" s="3"/>
      <c r="C356" s="3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4"/>
      <c r="B359" s="4"/>
      <c r="C359" s="4"/>
      <c r="D359" s="1"/>
      <c r="E359" s="1"/>
      <c r="F359" s="1"/>
      <c r="G359" s="1"/>
      <c r="H359" s="1"/>
    </row>
    <row r="360" spans="1:8" x14ac:dyDescent="0.25">
      <c r="A360" s="3"/>
      <c r="B360" s="3"/>
      <c r="C360" s="3"/>
      <c r="D360" s="1"/>
      <c r="E360" s="1"/>
      <c r="F360" s="1"/>
      <c r="G360" s="1"/>
      <c r="H360" s="1"/>
    </row>
    <row r="361" spans="1:8" x14ac:dyDescent="0.25">
      <c r="A361" s="3"/>
      <c r="B361" s="3"/>
      <c r="C361" s="3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3"/>
      <c r="B363" s="3"/>
      <c r="C363" s="3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4"/>
      <c r="B366" s="4"/>
      <c r="C366" s="4"/>
      <c r="D366" s="1"/>
      <c r="E366" s="1"/>
      <c r="F366" s="1"/>
      <c r="G366" s="1"/>
      <c r="H366" s="1"/>
    </row>
    <row r="367" spans="1:8" x14ac:dyDescent="0.25">
      <c r="A367" s="3"/>
      <c r="B367" s="3"/>
      <c r="C367" s="3"/>
      <c r="D367" s="1"/>
      <c r="E367" s="1"/>
      <c r="F367" s="1"/>
      <c r="G367" s="1"/>
      <c r="H367" s="1"/>
    </row>
    <row r="368" spans="1:8" x14ac:dyDescent="0.25">
      <c r="A368" s="3"/>
      <c r="B368" s="3"/>
      <c r="C368" s="3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3"/>
      <c r="B370" s="3"/>
      <c r="C370" s="3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4"/>
      <c r="B373" s="4"/>
      <c r="C373" s="4"/>
      <c r="D373" s="1"/>
      <c r="E373" s="1"/>
      <c r="F373" s="1"/>
      <c r="G373" s="1"/>
      <c r="H373" s="1"/>
    </row>
    <row r="374" spans="1:8" x14ac:dyDescent="0.25">
      <c r="A374" s="3"/>
      <c r="B374" s="3"/>
      <c r="C374" s="3"/>
      <c r="D374" s="1"/>
      <c r="E374" s="1"/>
      <c r="F374" s="1"/>
      <c r="G374" s="1"/>
      <c r="H374" s="1"/>
    </row>
    <row r="375" spans="1:8" x14ac:dyDescent="0.25">
      <c r="A375" s="3"/>
      <c r="B375" s="3"/>
      <c r="C375" s="3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3"/>
      <c r="B377" s="3"/>
      <c r="C377" s="3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4"/>
      <c r="B380" s="4"/>
      <c r="C380" s="4"/>
      <c r="D380" s="1"/>
      <c r="E380" s="1"/>
      <c r="F380" s="1"/>
      <c r="G380" s="1"/>
      <c r="H380" s="1"/>
    </row>
    <row r="381" spans="1:8" x14ac:dyDescent="0.25">
      <c r="A381" s="3"/>
      <c r="B381" s="3"/>
      <c r="C381" s="3"/>
      <c r="D381" s="1"/>
      <c r="E381" s="1"/>
      <c r="F381" s="1"/>
      <c r="G381" s="1"/>
      <c r="H381" s="1"/>
    </row>
    <row r="382" spans="1:8" x14ac:dyDescent="0.25">
      <c r="A382" s="3"/>
      <c r="B382" s="3"/>
      <c r="C382" s="3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3"/>
      <c r="B384" s="3"/>
      <c r="C384" s="3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4"/>
      <c r="B387" s="4"/>
      <c r="C387" s="4"/>
      <c r="D387" s="1"/>
      <c r="E387" s="1"/>
      <c r="F387" s="1"/>
      <c r="G387" s="1"/>
      <c r="H387" s="1"/>
    </row>
    <row r="388" spans="1:8" x14ac:dyDescent="0.25">
      <c r="A388" s="3"/>
      <c r="B388" s="3"/>
      <c r="C388" s="3"/>
      <c r="D388" s="1"/>
      <c r="E388" s="1"/>
      <c r="F388" s="1"/>
      <c r="G388" s="1"/>
      <c r="H388" s="1"/>
    </row>
    <row r="389" spans="1:8" x14ac:dyDescent="0.25">
      <c r="A389" s="3"/>
      <c r="B389" s="3"/>
      <c r="C389" s="3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3"/>
      <c r="B391" s="3"/>
      <c r="C391" s="3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4"/>
      <c r="B394" s="4"/>
      <c r="C394" s="4"/>
      <c r="D394" s="1"/>
      <c r="E394" s="1"/>
      <c r="F394" s="1"/>
      <c r="G394" s="1"/>
      <c r="H394" s="1"/>
    </row>
    <row r="395" spans="1:8" x14ac:dyDescent="0.25">
      <c r="A395" s="3"/>
      <c r="B395" s="3"/>
      <c r="C395" s="3"/>
      <c r="D395" s="1"/>
      <c r="E395" s="1"/>
      <c r="F395" s="1"/>
      <c r="G395" s="1"/>
      <c r="H395" s="1"/>
    </row>
    <row r="396" spans="1:8" x14ac:dyDescent="0.25">
      <c r="A396" s="3"/>
      <c r="B396" s="3"/>
      <c r="C396" s="3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3"/>
      <c r="B398" s="3"/>
      <c r="C398" s="3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4"/>
      <c r="B401" s="4"/>
      <c r="C401" s="4"/>
      <c r="D401" s="1"/>
      <c r="E401" s="1"/>
      <c r="F401" s="1"/>
      <c r="G401" s="1"/>
      <c r="H401" s="1"/>
    </row>
    <row r="402" spans="1:8" x14ac:dyDescent="0.25">
      <c r="A402" s="3"/>
      <c r="B402" s="3"/>
      <c r="C402" s="3"/>
      <c r="D402" s="1"/>
      <c r="E402" s="1"/>
      <c r="F402" s="1"/>
      <c r="G402" s="1"/>
      <c r="H402" s="1"/>
    </row>
    <row r="403" spans="1:8" x14ac:dyDescent="0.25">
      <c r="A403" s="3"/>
      <c r="B403" s="3"/>
      <c r="C403" s="3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3"/>
      <c r="B405" s="3"/>
      <c r="C405" s="3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4"/>
      <c r="B408" s="4"/>
      <c r="C408" s="4"/>
      <c r="D408" s="1"/>
      <c r="E408" s="1"/>
      <c r="F408" s="1"/>
      <c r="G408" s="1"/>
      <c r="H408" s="1"/>
    </row>
    <row r="409" spans="1:8" x14ac:dyDescent="0.25">
      <c r="A409" s="3"/>
      <c r="B409" s="3"/>
      <c r="C409" s="3"/>
      <c r="D409" s="1"/>
      <c r="E409" s="1"/>
      <c r="F409" s="1"/>
      <c r="G409" s="1"/>
      <c r="H409" s="1"/>
    </row>
    <row r="410" spans="1:8" x14ac:dyDescent="0.25">
      <c r="A410" s="3"/>
      <c r="B410" s="3"/>
      <c r="C410" s="3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3"/>
      <c r="B412" s="3"/>
      <c r="C412" s="3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4"/>
      <c r="B415" s="4"/>
      <c r="C415" s="4"/>
      <c r="D415" s="1"/>
      <c r="E415" s="1"/>
      <c r="F415" s="1"/>
      <c r="G415" s="1"/>
      <c r="H415" s="1"/>
    </row>
    <row r="416" spans="1:8" x14ac:dyDescent="0.25">
      <c r="A416" s="3"/>
      <c r="B416" s="3"/>
      <c r="C416" s="3"/>
      <c r="D416" s="1"/>
      <c r="E416" s="1"/>
      <c r="F416" s="1"/>
      <c r="G416" s="1"/>
      <c r="H416" s="1"/>
    </row>
    <row r="417" spans="1:8" x14ac:dyDescent="0.25">
      <c r="A417" s="3"/>
      <c r="B417" s="3"/>
      <c r="C417" s="3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3"/>
      <c r="B419" s="3"/>
      <c r="C419" s="3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4"/>
      <c r="B422" s="4"/>
      <c r="C422" s="4"/>
      <c r="D422" s="1"/>
      <c r="E422" s="1"/>
      <c r="F422" s="1"/>
      <c r="G422" s="1"/>
      <c r="H422" s="1"/>
    </row>
    <row r="423" spans="1:8" x14ac:dyDescent="0.25">
      <c r="A423" s="3"/>
      <c r="B423" s="3"/>
      <c r="C423" s="3"/>
      <c r="D423" s="1"/>
      <c r="E423" s="1"/>
      <c r="F423" s="1"/>
      <c r="G423" s="1"/>
      <c r="H423" s="1"/>
    </row>
    <row r="424" spans="1:8" x14ac:dyDescent="0.25">
      <c r="A424" s="3"/>
      <c r="B424" s="3"/>
      <c r="C424" s="3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3"/>
      <c r="B426" s="3"/>
      <c r="C426" s="3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4"/>
      <c r="B429" s="4"/>
      <c r="C429" s="4"/>
      <c r="D429" s="1"/>
      <c r="E429" s="1"/>
      <c r="F429" s="1"/>
      <c r="G429" s="1"/>
      <c r="H429" s="1"/>
    </row>
    <row r="430" spans="1:8" x14ac:dyDescent="0.25">
      <c r="A430" s="3"/>
      <c r="B430" s="3"/>
      <c r="C430" s="3"/>
      <c r="D430" s="1"/>
      <c r="E430" s="1"/>
      <c r="F430" s="1"/>
      <c r="G430" s="1"/>
      <c r="H430" s="1"/>
    </row>
    <row r="431" spans="1:8" x14ac:dyDescent="0.25">
      <c r="A431" s="3"/>
      <c r="B431" s="3"/>
      <c r="C431" s="3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3"/>
      <c r="B433" s="3"/>
      <c r="C433" s="3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4"/>
      <c r="B436" s="4"/>
      <c r="C436" s="4"/>
      <c r="D436" s="1"/>
      <c r="E436" s="1"/>
      <c r="F436" s="1"/>
      <c r="G436" s="1"/>
      <c r="H436" s="1"/>
    </row>
    <row r="437" spans="1:8" x14ac:dyDescent="0.25">
      <c r="A437" s="3"/>
      <c r="B437" s="3"/>
      <c r="C437" s="3"/>
      <c r="D437" s="1"/>
      <c r="E437" s="1"/>
      <c r="F437" s="1"/>
      <c r="G437" s="1"/>
      <c r="H437" s="1"/>
    </row>
    <row r="438" spans="1:8" x14ac:dyDescent="0.25">
      <c r="A438" s="3"/>
      <c r="B438" s="3"/>
      <c r="C438" s="3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3"/>
      <c r="B440" s="3"/>
      <c r="C440" s="3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4"/>
      <c r="B443" s="4"/>
      <c r="C443" s="4"/>
      <c r="D443" s="1"/>
      <c r="E443" s="1"/>
      <c r="F443" s="1"/>
      <c r="G443" s="1"/>
      <c r="H443" s="1"/>
    </row>
    <row r="444" spans="1:8" x14ac:dyDescent="0.25">
      <c r="A444" s="3"/>
      <c r="B444" s="3"/>
      <c r="C444" s="3"/>
      <c r="D444" s="1"/>
      <c r="E444" s="1"/>
      <c r="F444" s="1"/>
      <c r="G444" s="1"/>
      <c r="H444" s="1"/>
    </row>
    <row r="445" spans="1:8" x14ac:dyDescent="0.25">
      <c r="A445" s="3"/>
      <c r="B445" s="3"/>
      <c r="C445" s="3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3"/>
      <c r="B447" s="3"/>
      <c r="C447" s="3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4"/>
      <c r="B450" s="4"/>
      <c r="C450" s="4"/>
      <c r="D450" s="1"/>
      <c r="E450" s="1"/>
      <c r="F450" s="1"/>
      <c r="G450" s="1"/>
      <c r="H450" s="1"/>
    </row>
    <row r="451" spans="1:8" x14ac:dyDescent="0.25">
      <c r="A451" s="3"/>
      <c r="B451" s="3"/>
      <c r="C451" s="3"/>
      <c r="D451" s="1"/>
      <c r="E451" s="1"/>
      <c r="F451" s="1"/>
      <c r="G451" s="1"/>
      <c r="H451" s="1"/>
    </row>
    <row r="452" spans="1:8" x14ac:dyDescent="0.25">
      <c r="A452" s="3"/>
      <c r="B452" s="3"/>
      <c r="C452" s="3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3"/>
      <c r="B454" s="3"/>
      <c r="C454" s="3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4"/>
      <c r="B457" s="4"/>
      <c r="C457" s="4"/>
      <c r="D457" s="1"/>
      <c r="E457" s="1"/>
      <c r="F457" s="1"/>
      <c r="G457" s="1"/>
      <c r="H457" s="1"/>
    </row>
    <row r="458" spans="1:8" x14ac:dyDescent="0.25">
      <c r="A458" s="3"/>
      <c r="B458" s="3"/>
      <c r="C458" s="3"/>
      <c r="D458" s="1"/>
      <c r="E458" s="1"/>
      <c r="F458" s="1"/>
      <c r="G458" s="1"/>
      <c r="H458" s="1"/>
    </row>
    <row r="459" spans="1:8" x14ac:dyDescent="0.25">
      <c r="A459" s="3"/>
      <c r="B459" s="3"/>
      <c r="C459" s="3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3"/>
      <c r="B461" s="3"/>
      <c r="C461" s="3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4"/>
      <c r="B464" s="4"/>
      <c r="C464" s="4"/>
      <c r="D464" s="1"/>
      <c r="E464" s="1"/>
      <c r="F464" s="1"/>
      <c r="G464" s="1"/>
      <c r="H464" s="1"/>
    </row>
    <row r="465" spans="1:8" x14ac:dyDescent="0.25">
      <c r="A465" s="3"/>
      <c r="B465" s="3"/>
      <c r="C465" s="3"/>
      <c r="D465" s="1"/>
      <c r="E465" s="1"/>
      <c r="F465" s="1"/>
      <c r="G465" s="1"/>
      <c r="H465" s="1"/>
    </row>
    <row r="466" spans="1:8" x14ac:dyDescent="0.25">
      <c r="A466" s="3"/>
      <c r="B466" s="3"/>
      <c r="C466" s="3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3"/>
      <c r="B468" s="3"/>
      <c r="C468" s="3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4"/>
      <c r="B471" s="4"/>
      <c r="C471" s="4"/>
      <c r="D471" s="1"/>
      <c r="E471" s="1"/>
      <c r="F471" s="1"/>
      <c r="G471" s="1"/>
      <c r="H471" s="1"/>
    </row>
    <row r="472" spans="1:8" x14ac:dyDescent="0.25">
      <c r="A472" s="3"/>
      <c r="B472" s="3"/>
      <c r="C472" s="3"/>
      <c r="D472" s="1"/>
      <c r="E472" s="1"/>
      <c r="F472" s="1"/>
      <c r="G472" s="1"/>
      <c r="H472" s="1"/>
    </row>
    <row r="473" spans="1:8" x14ac:dyDescent="0.25">
      <c r="A473" s="3"/>
      <c r="B473" s="3"/>
      <c r="C473" s="3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3"/>
      <c r="B475" s="3"/>
      <c r="C475" s="3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3"/>
      <c r="B478" s="3"/>
      <c r="C478" s="3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4"/>
      <c r="B481" s="4"/>
      <c r="C481" s="4"/>
      <c r="D481" s="1"/>
      <c r="E481" s="1"/>
      <c r="F481" s="1"/>
      <c r="G481" s="1"/>
      <c r="H481" s="1"/>
    </row>
    <row r="482" spans="1:8" x14ac:dyDescent="0.25">
      <c r="A482" s="3"/>
      <c r="B482" s="3"/>
      <c r="C482" s="3"/>
      <c r="D482" s="1"/>
      <c r="E482" s="1"/>
      <c r="F482" s="1"/>
      <c r="G482" s="1"/>
      <c r="H482" s="1"/>
    </row>
    <row r="483" spans="1:8" x14ac:dyDescent="0.25">
      <c r="A483" s="3"/>
      <c r="B483" s="3"/>
      <c r="C483" s="3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3"/>
      <c r="B485" s="3"/>
      <c r="C485" s="3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4"/>
      <c r="B488" s="4"/>
      <c r="C488" s="4"/>
      <c r="D488" s="1"/>
      <c r="E488" s="1"/>
      <c r="F488" s="1"/>
      <c r="G488" s="1"/>
      <c r="H488" s="1"/>
    </row>
    <row r="489" spans="1:8" x14ac:dyDescent="0.25">
      <c r="A489" s="3"/>
      <c r="B489" s="3"/>
      <c r="C489" s="3"/>
      <c r="D489" s="1"/>
      <c r="E489" s="1"/>
      <c r="F489" s="1"/>
      <c r="G489" s="1"/>
      <c r="H489" s="1"/>
    </row>
    <row r="490" spans="1:8" x14ac:dyDescent="0.25">
      <c r="A490" s="3"/>
      <c r="B490" s="3"/>
      <c r="C490" s="3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3"/>
      <c r="B492" s="3"/>
      <c r="C492" s="3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4"/>
      <c r="B495" s="4"/>
      <c r="C495" s="4"/>
      <c r="D495" s="1"/>
      <c r="E495" s="1"/>
      <c r="F495" s="1"/>
      <c r="G495" s="1"/>
      <c r="H495" s="1"/>
    </row>
    <row r="496" spans="1:8" x14ac:dyDescent="0.25">
      <c r="A496" s="3"/>
      <c r="B496" s="3"/>
      <c r="C496" s="3"/>
      <c r="D496" s="1"/>
      <c r="E496" s="1"/>
      <c r="F496" s="1"/>
      <c r="G496" s="1"/>
      <c r="H496" s="1"/>
    </row>
    <row r="497" spans="1:8" x14ac:dyDescent="0.25">
      <c r="A497" s="3"/>
      <c r="B497" s="3"/>
      <c r="C497" s="3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3"/>
      <c r="B499" s="3"/>
      <c r="C499" s="3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4"/>
      <c r="B502" s="4"/>
      <c r="C502" s="4"/>
      <c r="D502" s="1"/>
      <c r="E502" s="1"/>
      <c r="F502" s="1"/>
      <c r="G502" s="1"/>
      <c r="H502" s="1"/>
    </row>
    <row r="503" spans="1:8" x14ac:dyDescent="0.25">
      <c r="A503" s="3"/>
      <c r="B503" s="3"/>
      <c r="C503" s="3"/>
      <c r="D503" s="1"/>
      <c r="E503" s="1"/>
      <c r="F503" s="1"/>
      <c r="G503" s="1"/>
      <c r="H503" s="1"/>
    </row>
    <row r="504" spans="1:8" x14ac:dyDescent="0.25">
      <c r="A504" s="3"/>
      <c r="B504" s="3"/>
      <c r="C504" s="3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3"/>
      <c r="B506" s="3"/>
      <c r="C506" s="3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4"/>
      <c r="B509" s="4"/>
      <c r="C509" s="4"/>
      <c r="D509" s="1"/>
      <c r="E509" s="1"/>
      <c r="F509" s="1"/>
      <c r="G509" s="1"/>
      <c r="H509" s="1"/>
    </row>
    <row r="510" spans="1:8" x14ac:dyDescent="0.25">
      <c r="A510" s="3"/>
      <c r="B510" s="3"/>
      <c r="C510" s="3"/>
      <c r="D510" s="1"/>
      <c r="E510" s="1"/>
      <c r="F510" s="1"/>
      <c r="G510" s="1"/>
      <c r="H510" s="1"/>
    </row>
    <row r="511" spans="1:8" x14ac:dyDescent="0.25">
      <c r="A511" s="3"/>
      <c r="B511" s="3"/>
      <c r="C511" s="3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3"/>
      <c r="B513" s="3"/>
      <c r="C513" s="3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4"/>
      <c r="B516" s="4"/>
      <c r="C516" s="4"/>
      <c r="D516" s="1"/>
      <c r="E516" s="1"/>
      <c r="F516" s="1"/>
      <c r="G516" s="1"/>
      <c r="H516" s="1"/>
    </row>
    <row r="517" spans="1:8" x14ac:dyDescent="0.25">
      <c r="A517" s="3"/>
      <c r="B517" s="3"/>
      <c r="C517" s="3"/>
      <c r="D517" s="1"/>
      <c r="E517" s="1"/>
      <c r="F517" s="1"/>
      <c r="G517" s="1"/>
      <c r="H517" s="1"/>
    </row>
    <row r="518" spans="1:8" x14ac:dyDescent="0.25">
      <c r="A518" s="3"/>
      <c r="B518" s="3"/>
      <c r="C518" s="3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3"/>
      <c r="B520" s="3"/>
      <c r="C520" s="3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4"/>
      <c r="B523" s="4"/>
      <c r="C523" s="4"/>
      <c r="D523" s="1"/>
      <c r="E523" s="1"/>
      <c r="F523" s="1"/>
      <c r="G523" s="1"/>
      <c r="H523" s="1"/>
    </row>
    <row r="524" spans="1:8" x14ac:dyDescent="0.25">
      <c r="A524" s="3"/>
      <c r="B524" s="3"/>
      <c r="C524" s="3"/>
      <c r="D524" s="1"/>
      <c r="E524" s="1"/>
      <c r="F524" s="1"/>
      <c r="G524" s="1"/>
      <c r="H524" s="1"/>
    </row>
    <row r="525" spans="1:8" x14ac:dyDescent="0.25">
      <c r="A525" s="3"/>
      <c r="B525" s="3"/>
      <c r="C525" s="3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3"/>
      <c r="B527" s="3"/>
      <c r="C527" s="3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4"/>
      <c r="B530" s="4"/>
      <c r="C530" s="4"/>
      <c r="D530" s="1"/>
      <c r="E530" s="1"/>
      <c r="F530" s="1"/>
      <c r="G530" s="1"/>
      <c r="H530" s="1"/>
    </row>
    <row r="531" spans="1:8" x14ac:dyDescent="0.25">
      <c r="A531" s="3"/>
      <c r="B531" s="3"/>
      <c r="C531" s="3"/>
      <c r="D531" s="1"/>
      <c r="E531" s="1"/>
      <c r="F531" s="1"/>
      <c r="G531" s="1"/>
      <c r="H531" s="1"/>
    </row>
    <row r="532" spans="1:8" x14ac:dyDescent="0.25">
      <c r="A532" s="3"/>
      <c r="B532" s="3"/>
      <c r="C532" s="3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3"/>
      <c r="B534" s="3"/>
      <c r="C534" s="3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4"/>
      <c r="B537" s="4"/>
      <c r="C537" s="4"/>
      <c r="D537" s="1"/>
      <c r="E537" s="1"/>
      <c r="F537" s="1"/>
      <c r="G537" s="1"/>
      <c r="H537" s="1"/>
    </row>
    <row r="538" spans="1:8" x14ac:dyDescent="0.25">
      <c r="A538" s="3"/>
      <c r="B538" s="3"/>
      <c r="C538" s="3"/>
      <c r="D538" s="1"/>
      <c r="E538" s="1"/>
      <c r="F538" s="1"/>
      <c r="G538" s="1"/>
      <c r="H538" s="1"/>
    </row>
    <row r="539" spans="1:8" x14ac:dyDescent="0.25">
      <c r="A539" s="3"/>
      <c r="B539" s="3"/>
      <c r="C539" s="3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3"/>
      <c r="B541" s="3"/>
      <c r="C541" s="3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4"/>
      <c r="B544" s="4"/>
      <c r="C544" s="4"/>
      <c r="D544" s="1"/>
      <c r="E544" s="1"/>
      <c r="F544" s="1"/>
      <c r="G544" s="1"/>
      <c r="H544" s="1"/>
    </row>
    <row r="545" spans="1:8" x14ac:dyDescent="0.25">
      <c r="A545" s="3"/>
      <c r="B545" s="3"/>
      <c r="C545" s="3"/>
      <c r="D545" s="1"/>
      <c r="E545" s="1"/>
      <c r="F545" s="1"/>
      <c r="G545" s="1"/>
      <c r="H545" s="1"/>
    </row>
    <row r="546" spans="1:8" x14ac:dyDescent="0.25">
      <c r="A546" s="3"/>
      <c r="B546" s="3"/>
      <c r="C546" s="3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3"/>
      <c r="B548" s="3"/>
      <c r="C548" s="3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4"/>
      <c r="B551" s="4"/>
      <c r="C551" s="4"/>
      <c r="D551" s="1"/>
      <c r="E551" s="1"/>
      <c r="F551" s="1"/>
      <c r="G551" s="1"/>
      <c r="H551" s="1"/>
    </row>
    <row r="552" spans="1:8" x14ac:dyDescent="0.25">
      <c r="A552" s="3"/>
      <c r="B552" s="3"/>
      <c r="C552" s="3"/>
      <c r="D552" s="1"/>
      <c r="E552" s="1"/>
      <c r="F552" s="1"/>
      <c r="G552" s="1"/>
      <c r="H552" s="1"/>
    </row>
    <row r="553" spans="1:8" x14ac:dyDescent="0.25">
      <c r="A553" s="3"/>
      <c r="B553" s="3"/>
      <c r="C553" s="3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3"/>
      <c r="B555" s="3"/>
      <c r="C555" s="3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4"/>
      <c r="B558" s="4"/>
      <c r="C558" s="4"/>
      <c r="D558" s="1"/>
      <c r="E558" s="1"/>
      <c r="F558" s="1"/>
      <c r="G558" s="1"/>
      <c r="H558" s="1"/>
    </row>
    <row r="559" spans="1:8" x14ac:dyDescent="0.25">
      <c r="A559" s="3"/>
      <c r="B559" s="3"/>
      <c r="C559" s="3"/>
      <c r="D559" s="1"/>
      <c r="E559" s="1"/>
      <c r="F559" s="1"/>
      <c r="G559" s="1"/>
      <c r="H559" s="1"/>
    </row>
    <row r="560" spans="1:8" x14ac:dyDescent="0.25">
      <c r="A560" s="3"/>
      <c r="B560" s="3"/>
      <c r="C560" s="3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3"/>
      <c r="B562" s="3"/>
      <c r="C562" s="3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4"/>
      <c r="B565" s="4"/>
      <c r="C565" s="4"/>
      <c r="D565" s="1"/>
      <c r="E565" s="1"/>
      <c r="F565" s="1"/>
      <c r="G565" s="1"/>
      <c r="H565" s="1"/>
    </row>
    <row r="566" spans="1:8" x14ac:dyDescent="0.25">
      <c r="A566" s="3"/>
      <c r="B566" s="3"/>
      <c r="C566" s="3"/>
      <c r="D566" s="1"/>
      <c r="E566" s="1"/>
      <c r="F566" s="1"/>
      <c r="G566" s="1"/>
      <c r="H566" s="1"/>
    </row>
    <row r="567" spans="1:8" x14ac:dyDescent="0.25">
      <c r="A567" s="3"/>
      <c r="B567" s="3"/>
      <c r="C567" s="3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3"/>
      <c r="B569" s="3"/>
      <c r="C569" s="3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4"/>
      <c r="B572" s="4"/>
      <c r="C572" s="4"/>
      <c r="D572" s="1"/>
      <c r="E572" s="1"/>
      <c r="F572" s="1"/>
      <c r="G572" s="1"/>
      <c r="H572" s="1"/>
    </row>
    <row r="573" spans="1:8" x14ac:dyDescent="0.25">
      <c r="A573" s="3"/>
      <c r="B573" s="3"/>
      <c r="C573" s="3"/>
      <c r="D573" s="1"/>
      <c r="E573" s="1"/>
      <c r="F573" s="1"/>
      <c r="G573" s="1"/>
      <c r="H573" s="1"/>
    </row>
    <row r="574" spans="1:8" x14ac:dyDescent="0.25">
      <c r="A574" s="3"/>
      <c r="B574" s="3"/>
      <c r="C574" s="3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3"/>
      <c r="B576" s="3"/>
      <c r="C576" s="3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4"/>
      <c r="B579" s="4"/>
      <c r="C579" s="4"/>
      <c r="D579" s="1"/>
      <c r="E579" s="1"/>
      <c r="F579" s="1"/>
      <c r="G579" s="1"/>
      <c r="H579" s="1"/>
    </row>
    <row r="580" spans="1:8" x14ac:dyDescent="0.25">
      <c r="A580" s="3"/>
      <c r="B580" s="3"/>
      <c r="C580" s="3"/>
      <c r="D580" s="1"/>
      <c r="E580" s="1"/>
      <c r="F580" s="1"/>
      <c r="G580" s="1"/>
      <c r="H580" s="1"/>
    </row>
    <row r="581" spans="1:8" x14ac:dyDescent="0.25">
      <c r="A581" s="3"/>
      <c r="B581" s="3"/>
      <c r="C581" s="3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3"/>
      <c r="B583" s="3"/>
      <c r="C583" s="3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4"/>
      <c r="B586" s="4"/>
      <c r="C586" s="4"/>
      <c r="D586" s="1"/>
      <c r="E586" s="1"/>
      <c r="F586" s="1"/>
      <c r="G586" s="1"/>
      <c r="H586" s="1"/>
    </row>
    <row r="587" spans="1:8" x14ac:dyDescent="0.25">
      <c r="A587" s="3"/>
      <c r="B587" s="3"/>
      <c r="C587" s="3"/>
      <c r="D587" s="1"/>
      <c r="E587" s="1"/>
      <c r="F587" s="1"/>
      <c r="G587" s="1"/>
      <c r="H587" s="1"/>
    </row>
    <row r="588" spans="1:8" x14ac:dyDescent="0.25">
      <c r="A588" s="3"/>
      <c r="B588" s="3"/>
      <c r="C588" s="3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3"/>
      <c r="B590" s="3"/>
      <c r="C590" s="3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4"/>
      <c r="B593" s="4"/>
      <c r="C593" s="4"/>
      <c r="D593" s="1"/>
      <c r="E593" s="1"/>
      <c r="F593" s="1"/>
      <c r="G593" s="1"/>
      <c r="H593" s="1"/>
    </row>
    <row r="594" spans="1:8" x14ac:dyDescent="0.25">
      <c r="A594" s="3"/>
      <c r="B594" s="3"/>
      <c r="C594" s="3"/>
      <c r="D594" s="1"/>
      <c r="E594" s="1"/>
      <c r="F594" s="1"/>
      <c r="G594" s="1"/>
      <c r="H594" s="1"/>
    </row>
    <row r="595" spans="1:8" x14ac:dyDescent="0.25">
      <c r="A595" s="3"/>
      <c r="B595" s="3"/>
      <c r="C595" s="3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3"/>
      <c r="B597" s="3"/>
      <c r="C597" s="3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4"/>
      <c r="B600" s="4"/>
      <c r="C600" s="4"/>
      <c r="D600" s="1"/>
      <c r="E600" s="1"/>
      <c r="F600" s="1"/>
      <c r="G600" s="1"/>
      <c r="H600" s="1"/>
    </row>
    <row r="601" spans="1:8" x14ac:dyDescent="0.25">
      <c r="A601" s="3"/>
      <c r="B601" s="3"/>
      <c r="C601" s="3"/>
      <c r="D601" s="1"/>
      <c r="E601" s="1"/>
      <c r="F601" s="1"/>
      <c r="G601" s="1"/>
      <c r="H601" s="1"/>
    </row>
    <row r="602" spans="1:8" x14ac:dyDescent="0.25">
      <c r="A602" s="3"/>
      <c r="B602" s="3"/>
      <c r="C602" s="3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3"/>
      <c r="B604" s="3"/>
      <c r="C604" s="3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4"/>
      <c r="B607" s="4"/>
      <c r="C607" s="4"/>
      <c r="D607" s="1"/>
      <c r="E607" s="1"/>
      <c r="F607" s="1"/>
      <c r="G607" s="1"/>
      <c r="H607" s="1"/>
    </row>
    <row r="608" spans="1:8" x14ac:dyDescent="0.25">
      <c r="A608" s="3"/>
      <c r="B608" s="3"/>
      <c r="C608" s="3"/>
      <c r="D608" s="1"/>
      <c r="E608" s="1"/>
      <c r="F608" s="1"/>
      <c r="G608" s="1"/>
      <c r="H608" s="1"/>
    </row>
    <row r="609" spans="1:8" x14ac:dyDescent="0.25">
      <c r="A609" s="3"/>
      <c r="B609" s="3"/>
      <c r="C609" s="3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3"/>
      <c r="B611" s="3"/>
      <c r="C611" s="3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4"/>
      <c r="B614" s="4"/>
      <c r="C614" s="4"/>
      <c r="D614" s="1"/>
      <c r="E614" s="1"/>
      <c r="F614" s="1"/>
      <c r="G614" s="1"/>
      <c r="H614" s="1"/>
    </row>
    <row r="615" spans="1:8" x14ac:dyDescent="0.25">
      <c r="A615" s="3"/>
      <c r="B615" s="3"/>
      <c r="C615" s="3"/>
      <c r="D615" s="1"/>
      <c r="E615" s="1"/>
      <c r="F615" s="1"/>
      <c r="G615" s="1"/>
      <c r="H615" s="1"/>
    </row>
    <row r="616" spans="1:8" x14ac:dyDescent="0.25">
      <c r="A616" s="3"/>
      <c r="B616" s="3"/>
      <c r="C616" s="3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3"/>
      <c r="B618" s="3"/>
      <c r="C618" s="3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4"/>
      <c r="B621" s="4"/>
      <c r="C621" s="4"/>
      <c r="D621" s="1"/>
      <c r="E621" s="1"/>
      <c r="F621" s="1"/>
      <c r="G621" s="1"/>
      <c r="H621" s="1"/>
    </row>
    <row r="622" spans="1:8" x14ac:dyDescent="0.25">
      <c r="A622" s="3"/>
      <c r="B622" s="3"/>
      <c r="C622" s="3"/>
      <c r="D622" s="1"/>
      <c r="E622" s="1"/>
      <c r="F622" s="1"/>
      <c r="G622" s="1"/>
      <c r="H622" s="1"/>
    </row>
    <row r="623" spans="1:8" x14ac:dyDescent="0.25">
      <c r="A623" s="3"/>
      <c r="B623" s="3"/>
      <c r="C623" s="3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3"/>
      <c r="B625" s="3"/>
      <c r="C625" s="3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4"/>
      <c r="B628" s="4"/>
      <c r="C628" s="4"/>
      <c r="D628" s="1"/>
      <c r="E628" s="1"/>
      <c r="F628" s="1"/>
      <c r="G628" s="1"/>
      <c r="H628" s="1"/>
    </row>
    <row r="629" spans="1:8" x14ac:dyDescent="0.25">
      <c r="A629" s="3"/>
      <c r="B629" s="3"/>
      <c r="C629" s="3"/>
      <c r="D629" s="1"/>
      <c r="E629" s="1"/>
      <c r="F629" s="1"/>
      <c r="G629" s="1"/>
      <c r="H629" s="1"/>
    </row>
    <row r="630" spans="1:8" x14ac:dyDescent="0.25">
      <c r="A630" s="3"/>
      <c r="B630" s="3"/>
      <c r="C630" s="3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3"/>
      <c r="B632" s="3"/>
      <c r="C632" s="3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4"/>
      <c r="B635" s="4"/>
      <c r="C635" s="4"/>
      <c r="D635" s="1"/>
      <c r="E635" s="1"/>
      <c r="F635" s="1"/>
      <c r="G635" s="1"/>
      <c r="H635" s="1"/>
    </row>
    <row r="636" spans="1:8" x14ac:dyDescent="0.25">
      <c r="A636" s="3"/>
      <c r="B636" s="3"/>
      <c r="C636" s="3"/>
      <c r="D636" s="1"/>
      <c r="E636" s="1"/>
      <c r="F636" s="1"/>
      <c r="G636" s="1"/>
      <c r="H636" s="1"/>
    </row>
    <row r="637" spans="1:8" x14ac:dyDescent="0.25">
      <c r="A637" s="3"/>
      <c r="B637" s="3"/>
      <c r="C637" s="3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3"/>
      <c r="B639" s="3"/>
      <c r="C639" s="3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4"/>
      <c r="B642" s="4"/>
      <c r="C642" s="4"/>
      <c r="D642" s="1"/>
      <c r="E642" s="1"/>
      <c r="F642" s="1"/>
      <c r="G642" s="1"/>
      <c r="H642" s="1"/>
    </row>
    <row r="643" spans="1:8" x14ac:dyDescent="0.25">
      <c r="A643" s="3"/>
      <c r="B643" s="3"/>
      <c r="C643" s="3"/>
      <c r="D643" s="1"/>
      <c r="E643" s="1"/>
      <c r="F643" s="1"/>
      <c r="G643" s="1"/>
      <c r="H643" s="1"/>
    </row>
    <row r="644" spans="1:8" x14ac:dyDescent="0.25">
      <c r="A644" s="3"/>
      <c r="B644" s="3"/>
      <c r="C644" s="3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3"/>
      <c r="B646" s="3"/>
      <c r="C646" s="3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4"/>
      <c r="B649" s="4"/>
      <c r="C649" s="4"/>
      <c r="D649" s="1"/>
      <c r="E649" s="1"/>
      <c r="F649" s="1"/>
      <c r="G649" s="1"/>
      <c r="H649" s="1"/>
    </row>
    <row r="650" spans="1:8" x14ac:dyDescent="0.25">
      <c r="A650" s="3"/>
      <c r="B650" s="3"/>
      <c r="C650" s="3"/>
      <c r="D650" s="1"/>
      <c r="E650" s="1"/>
      <c r="F650" s="1"/>
      <c r="G650" s="1"/>
      <c r="H650" s="1"/>
    </row>
    <row r="651" spans="1:8" x14ac:dyDescent="0.25">
      <c r="A651" s="3"/>
      <c r="B651" s="3"/>
      <c r="C651" s="3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3"/>
      <c r="B653" s="3"/>
      <c r="C653" s="3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4"/>
      <c r="B656" s="4"/>
      <c r="C656" s="4"/>
      <c r="D656" s="1"/>
      <c r="E656" s="1"/>
      <c r="F656" s="1"/>
      <c r="G656" s="1"/>
      <c r="H656" s="1"/>
    </row>
    <row r="657" spans="1:8" x14ac:dyDescent="0.25">
      <c r="A657" s="3"/>
      <c r="B657" s="3"/>
      <c r="C657" s="3"/>
      <c r="D657" s="1"/>
      <c r="E657" s="1"/>
      <c r="F657" s="1"/>
      <c r="G657" s="1"/>
      <c r="H657" s="1"/>
    </row>
    <row r="658" spans="1:8" x14ac:dyDescent="0.25">
      <c r="A658" s="3"/>
      <c r="B658" s="3"/>
      <c r="C658" s="3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3"/>
      <c r="B660" s="3"/>
      <c r="C660" s="3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4"/>
      <c r="B663" s="4"/>
      <c r="C663" s="4"/>
      <c r="D663" s="1"/>
      <c r="E663" s="1"/>
      <c r="F663" s="1"/>
      <c r="G663" s="1"/>
      <c r="H663" s="1"/>
    </row>
    <row r="664" spans="1:8" x14ac:dyDescent="0.25">
      <c r="A664" s="3"/>
      <c r="B664" s="3"/>
      <c r="C664" s="3"/>
      <c r="D664" s="1"/>
      <c r="E664" s="1"/>
      <c r="F664" s="1"/>
      <c r="G664" s="1"/>
      <c r="H664" s="1"/>
    </row>
    <row r="665" spans="1:8" x14ac:dyDescent="0.25">
      <c r="A665" s="3"/>
      <c r="B665" s="3"/>
      <c r="C665" s="3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3"/>
      <c r="B667" s="3"/>
      <c r="C667" s="3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4"/>
      <c r="B670" s="4"/>
      <c r="C670" s="4"/>
      <c r="D670" s="1"/>
      <c r="E670" s="1"/>
      <c r="F670" s="1"/>
      <c r="G670" s="1"/>
      <c r="H670" s="1"/>
    </row>
    <row r="671" spans="1:8" x14ac:dyDescent="0.25">
      <c r="A671" s="3"/>
      <c r="B671" s="3"/>
      <c r="C671" s="3"/>
      <c r="D671" s="1"/>
      <c r="E671" s="1"/>
      <c r="F671" s="1"/>
      <c r="G671" s="1"/>
      <c r="H671" s="1"/>
    </row>
    <row r="672" spans="1:8" x14ac:dyDescent="0.25">
      <c r="A672" s="3"/>
      <c r="B672" s="3"/>
      <c r="C672" s="3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3"/>
      <c r="B674" s="3"/>
      <c r="C674" s="3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4"/>
      <c r="B677" s="4"/>
      <c r="C677" s="4"/>
      <c r="D677" s="1"/>
      <c r="E677" s="1"/>
      <c r="F677" s="1"/>
      <c r="G677" s="1"/>
      <c r="H677" s="1"/>
    </row>
    <row r="678" spans="1:8" x14ac:dyDescent="0.25">
      <c r="A678" s="3"/>
      <c r="B678" s="3"/>
      <c r="C678" s="3"/>
      <c r="D678" s="1"/>
      <c r="E678" s="1"/>
      <c r="F678" s="1"/>
      <c r="G678" s="1"/>
      <c r="H678" s="1"/>
    </row>
    <row r="679" spans="1:8" x14ac:dyDescent="0.25">
      <c r="A679" s="3"/>
      <c r="B679" s="3"/>
      <c r="C679" s="3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3"/>
      <c r="B681" s="3"/>
      <c r="C681" s="3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4"/>
      <c r="B684" s="4"/>
      <c r="C684" s="4"/>
      <c r="D684" s="1"/>
      <c r="E684" s="1"/>
      <c r="F684" s="1"/>
      <c r="G684" s="1"/>
      <c r="H684" s="1"/>
    </row>
    <row r="685" spans="1:8" x14ac:dyDescent="0.25">
      <c r="A685" s="3"/>
      <c r="B685" s="3"/>
      <c r="C685" s="3"/>
      <c r="D685" s="1"/>
      <c r="E685" s="1"/>
      <c r="F685" s="1"/>
      <c r="G685" s="1"/>
      <c r="H685" s="1"/>
    </row>
    <row r="686" spans="1:8" x14ac:dyDescent="0.25">
      <c r="A686" s="3"/>
      <c r="B686" s="3"/>
      <c r="C686" s="3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3"/>
      <c r="B688" s="3"/>
      <c r="C688" s="3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4"/>
      <c r="B691" s="4"/>
      <c r="C691" s="4"/>
      <c r="D691" s="1"/>
      <c r="E691" s="1"/>
      <c r="F691" s="1"/>
      <c r="G691" s="1"/>
      <c r="H691" s="1"/>
    </row>
    <row r="692" spans="1:8" x14ac:dyDescent="0.25">
      <c r="A692" s="3"/>
      <c r="B692" s="3"/>
      <c r="C692" s="3"/>
      <c r="D692" s="1"/>
      <c r="E692" s="1"/>
      <c r="F692" s="1"/>
      <c r="G692" s="1"/>
      <c r="H692" s="1"/>
    </row>
    <row r="693" spans="1:8" x14ac:dyDescent="0.25">
      <c r="A693" s="3"/>
      <c r="B693" s="3"/>
      <c r="C693" s="3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3"/>
      <c r="B695" s="3"/>
      <c r="C695" s="3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4"/>
      <c r="B698" s="4"/>
      <c r="C698" s="4"/>
      <c r="D698" s="1"/>
      <c r="E698" s="1"/>
      <c r="F698" s="1"/>
      <c r="G698" s="1"/>
      <c r="H698" s="1"/>
    </row>
    <row r="699" spans="1:8" x14ac:dyDescent="0.25">
      <c r="A699" s="3"/>
      <c r="B699" s="3"/>
      <c r="C699" s="3"/>
      <c r="D699" s="1"/>
      <c r="E699" s="1"/>
      <c r="F699" s="1"/>
      <c r="G699" s="1"/>
      <c r="H699" s="1"/>
    </row>
    <row r="700" spans="1:8" x14ac:dyDescent="0.25">
      <c r="A700" s="3"/>
      <c r="B700" s="3"/>
      <c r="C700" s="3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3"/>
      <c r="B702" s="3"/>
      <c r="C702" s="3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3"/>
      <c r="B705" s="3"/>
      <c r="C705" s="3"/>
      <c r="D705" s="1"/>
      <c r="E705" s="1"/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4"/>
      <c r="B708" s="4"/>
      <c r="C708" s="4"/>
      <c r="D708" s="1"/>
      <c r="E708" s="1"/>
      <c r="F708" s="1"/>
      <c r="G708" s="1"/>
      <c r="H708" s="1"/>
    </row>
    <row r="709" spans="1:8" x14ac:dyDescent="0.25">
      <c r="A709" s="3"/>
      <c r="B709" s="3"/>
      <c r="C709" s="3"/>
      <c r="D709" s="1"/>
      <c r="E709" s="1"/>
      <c r="F709" s="1"/>
      <c r="G709" s="1"/>
      <c r="H709" s="1"/>
    </row>
    <row r="710" spans="1:8" x14ac:dyDescent="0.25">
      <c r="A710" s="3"/>
      <c r="B710" s="3"/>
      <c r="C710" s="3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3"/>
      <c r="B712" s="3"/>
      <c r="C712" s="3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4"/>
      <c r="B715" s="4"/>
      <c r="C715" s="4"/>
      <c r="D715" s="1"/>
      <c r="E715" s="1"/>
      <c r="F715" s="1"/>
      <c r="G715" s="1"/>
      <c r="H715" s="1"/>
    </row>
    <row r="716" spans="1:8" x14ac:dyDescent="0.25">
      <c r="A716" s="3"/>
      <c r="B716" s="3"/>
      <c r="C716" s="3"/>
      <c r="D716" s="1"/>
      <c r="E716" s="1"/>
      <c r="F716" s="1"/>
      <c r="G716" s="1"/>
      <c r="H716" s="1"/>
    </row>
    <row r="717" spans="1:8" x14ac:dyDescent="0.25">
      <c r="A717" s="3"/>
      <c r="B717" s="3"/>
      <c r="C717" s="3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3"/>
      <c r="B719" s="3"/>
      <c r="C719" s="3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4"/>
      <c r="B722" s="4"/>
      <c r="C722" s="4"/>
      <c r="D722" s="1"/>
      <c r="E722" s="1"/>
      <c r="F722" s="1"/>
      <c r="G722" s="1"/>
      <c r="H722" s="1"/>
    </row>
    <row r="723" spans="1:8" x14ac:dyDescent="0.25">
      <c r="A723" s="3"/>
      <c r="B723" s="3"/>
      <c r="C723" s="3"/>
      <c r="D723" s="1"/>
      <c r="E723" s="1"/>
      <c r="F723" s="1"/>
      <c r="G723" s="1"/>
      <c r="H723" s="1"/>
    </row>
    <row r="724" spans="1:8" x14ac:dyDescent="0.25">
      <c r="A724" s="3"/>
      <c r="B724" s="3"/>
      <c r="C724" s="3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3"/>
      <c r="B726" s="3"/>
      <c r="C726" s="3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4"/>
      <c r="B729" s="4"/>
      <c r="C729" s="4"/>
      <c r="D729" s="1"/>
      <c r="E729" s="1"/>
      <c r="F729" s="1"/>
      <c r="G729" s="1"/>
      <c r="H729" s="1"/>
    </row>
    <row r="730" spans="1:8" x14ac:dyDescent="0.25">
      <c r="A730" s="3"/>
      <c r="B730" s="3"/>
      <c r="C730" s="3"/>
      <c r="D730" s="1"/>
      <c r="E730" s="1"/>
      <c r="F730" s="1"/>
      <c r="G730" s="1"/>
      <c r="H730" s="1"/>
    </row>
    <row r="731" spans="1:8" x14ac:dyDescent="0.25">
      <c r="A731" s="3"/>
      <c r="B731" s="3"/>
      <c r="C731" s="3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3"/>
      <c r="B733" s="3"/>
      <c r="C733" s="3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4"/>
      <c r="B736" s="4"/>
      <c r="C736" s="4"/>
      <c r="D736" s="1"/>
      <c r="E736" s="1"/>
      <c r="F736" s="1"/>
      <c r="G736" s="1"/>
      <c r="H736" s="1"/>
    </row>
    <row r="737" spans="1:8" x14ac:dyDescent="0.25">
      <c r="A737" s="3"/>
      <c r="B737" s="3"/>
      <c r="C737" s="3"/>
      <c r="D737" s="1"/>
      <c r="E737" s="1"/>
      <c r="F737" s="1"/>
      <c r="G737" s="1"/>
      <c r="H737" s="1"/>
    </row>
    <row r="738" spans="1:8" x14ac:dyDescent="0.25">
      <c r="A738" s="3"/>
      <c r="B738" s="3"/>
      <c r="C738" s="3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3"/>
      <c r="B740" s="3"/>
      <c r="C740" s="3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4"/>
      <c r="B743" s="4"/>
      <c r="C743" s="4"/>
      <c r="D743" s="1"/>
      <c r="E743" s="1"/>
      <c r="F743" s="1"/>
      <c r="G743" s="1"/>
      <c r="H743" s="1"/>
    </row>
    <row r="744" spans="1:8" x14ac:dyDescent="0.25">
      <c r="A744" s="3"/>
      <c r="B744" s="3"/>
      <c r="C744" s="3"/>
      <c r="D744" s="1"/>
      <c r="E744" s="1"/>
      <c r="F744" s="1"/>
      <c r="G744" s="1"/>
      <c r="H744" s="1"/>
    </row>
    <row r="745" spans="1:8" x14ac:dyDescent="0.25">
      <c r="A745" s="3"/>
      <c r="B745" s="3"/>
      <c r="C745" s="3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3"/>
      <c r="B747" s="3"/>
      <c r="C747" s="3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4"/>
      <c r="B750" s="4"/>
      <c r="C750" s="4"/>
      <c r="D750" s="1"/>
      <c r="E750" s="1"/>
      <c r="F750" s="1"/>
      <c r="G750" s="1"/>
      <c r="H750" s="1"/>
    </row>
    <row r="751" spans="1:8" x14ac:dyDescent="0.25">
      <c r="A751" s="3"/>
      <c r="B751" s="3"/>
      <c r="C751" s="3"/>
      <c r="D751" s="1"/>
      <c r="E751" s="1"/>
      <c r="F751" s="1"/>
      <c r="G751" s="1"/>
      <c r="H751" s="1"/>
    </row>
    <row r="752" spans="1:8" x14ac:dyDescent="0.25">
      <c r="A752" s="3"/>
      <c r="B752" s="3"/>
      <c r="C752" s="3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3"/>
      <c r="B754" s="3"/>
      <c r="C754" s="3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4"/>
      <c r="B757" s="4"/>
      <c r="C757" s="4"/>
      <c r="D757" s="1"/>
      <c r="E757" s="1"/>
      <c r="F757" s="1"/>
      <c r="G757" s="1"/>
      <c r="H757" s="1"/>
    </row>
    <row r="758" spans="1:8" x14ac:dyDescent="0.25">
      <c r="A758" s="3"/>
      <c r="B758" s="3"/>
      <c r="C758" s="3"/>
      <c r="D758" s="1"/>
      <c r="E758" s="1"/>
      <c r="F758" s="1"/>
      <c r="G758" s="1"/>
      <c r="H758" s="1"/>
    </row>
    <row r="759" spans="1:8" x14ac:dyDescent="0.25">
      <c r="A759" s="3"/>
      <c r="B759" s="3"/>
      <c r="C759" s="3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3"/>
      <c r="B761" s="3"/>
      <c r="C761" s="3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4"/>
      <c r="B764" s="4"/>
      <c r="C764" s="4"/>
      <c r="D764" s="1"/>
      <c r="E764" s="1"/>
      <c r="F764" s="1"/>
      <c r="G764" s="1"/>
      <c r="H764" s="1"/>
    </row>
    <row r="765" spans="1:8" x14ac:dyDescent="0.25">
      <c r="A765" s="3"/>
      <c r="B765" s="3"/>
      <c r="C765" s="3"/>
      <c r="D765" s="1"/>
      <c r="E765" s="1"/>
      <c r="F765" s="1"/>
      <c r="G765" s="1"/>
      <c r="H765" s="1"/>
    </row>
    <row r="766" spans="1:8" x14ac:dyDescent="0.25">
      <c r="A766" s="3"/>
      <c r="B766" s="3"/>
      <c r="C766" s="3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3"/>
      <c r="B768" s="3"/>
      <c r="C768" s="3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4"/>
      <c r="B771" s="4"/>
      <c r="C771" s="4"/>
      <c r="D771" s="1"/>
      <c r="E771" s="1"/>
      <c r="F771" s="1"/>
      <c r="G771" s="1"/>
      <c r="H771" s="1"/>
    </row>
    <row r="772" spans="1:8" x14ac:dyDescent="0.25">
      <c r="A772" s="3"/>
      <c r="B772" s="3"/>
      <c r="C772" s="3"/>
      <c r="D772" s="1"/>
      <c r="E772" s="1"/>
      <c r="F772" s="1"/>
      <c r="G772" s="1"/>
      <c r="H772" s="1"/>
    </row>
    <row r="773" spans="1:8" x14ac:dyDescent="0.25">
      <c r="A773" s="3"/>
      <c r="B773" s="3"/>
      <c r="C773" s="3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3"/>
      <c r="B775" s="3"/>
      <c r="C775" s="3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4"/>
      <c r="B778" s="4"/>
      <c r="C778" s="4"/>
      <c r="D778" s="1"/>
      <c r="E778" s="1"/>
      <c r="F778" s="1"/>
      <c r="G778" s="1"/>
      <c r="H778" s="1"/>
    </row>
    <row r="779" spans="1:8" x14ac:dyDescent="0.25">
      <c r="A779" s="3"/>
      <c r="B779" s="3"/>
      <c r="C779" s="3"/>
      <c r="D779" s="1"/>
      <c r="E779" s="1"/>
      <c r="F779" s="1"/>
      <c r="G779" s="1"/>
      <c r="H779" s="1"/>
    </row>
    <row r="780" spans="1:8" x14ac:dyDescent="0.25">
      <c r="A780" s="3"/>
      <c r="B780" s="3"/>
      <c r="C780" s="3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3"/>
      <c r="B782" s="3"/>
      <c r="C782" s="3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4"/>
      <c r="B785" s="4"/>
      <c r="C785" s="4"/>
      <c r="D785" s="1"/>
      <c r="E785" s="1"/>
      <c r="F785" s="1"/>
      <c r="G785" s="1"/>
      <c r="H785" s="1"/>
    </row>
    <row r="786" spans="1:8" x14ac:dyDescent="0.25">
      <c r="A786" s="3"/>
      <c r="B786" s="3"/>
      <c r="C786" s="3"/>
      <c r="D786" s="1"/>
      <c r="E786" s="1"/>
      <c r="F786" s="1"/>
      <c r="G786" s="1"/>
      <c r="H786" s="1"/>
    </row>
    <row r="787" spans="1:8" x14ac:dyDescent="0.25">
      <c r="A787" s="3"/>
      <c r="B787" s="3"/>
      <c r="C787" s="3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3"/>
      <c r="B789" s="3"/>
      <c r="C789" s="3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4"/>
      <c r="B792" s="4"/>
      <c r="C792" s="4"/>
      <c r="D792" s="1"/>
      <c r="E792" s="1"/>
      <c r="F792" s="1"/>
      <c r="G792" s="1"/>
      <c r="H792" s="1"/>
    </row>
    <row r="793" spans="1:8" x14ac:dyDescent="0.25">
      <c r="A793" s="3"/>
      <c r="B793" s="3"/>
      <c r="C793" s="3"/>
      <c r="D793" s="1"/>
      <c r="E793" s="1"/>
      <c r="F793" s="1"/>
      <c r="G793" s="1"/>
      <c r="H793" s="1"/>
    </row>
    <row r="794" spans="1:8" x14ac:dyDescent="0.25">
      <c r="A794" s="3"/>
      <c r="B794" s="3"/>
      <c r="C794" s="3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3"/>
      <c r="B796" s="3"/>
      <c r="C796" s="3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4"/>
      <c r="B799" s="4"/>
      <c r="C799" s="4"/>
      <c r="D799" s="1"/>
      <c r="E799" s="1"/>
      <c r="F799" s="1"/>
      <c r="G799" s="1"/>
      <c r="H799" s="1"/>
    </row>
    <row r="800" spans="1:8" x14ac:dyDescent="0.25">
      <c r="A800" s="3"/>
      <c r="B800" s="3"/>
      <c r="C800" s="3"/>
      <c r="D800" s="1"/>
      <c r="E800" s="1"/>
      <c r="F800" s="1"/>
      <c r="G800" s="1"/>
      <c r="H800" s="1"/>
    </row>
    <row r="801" spans="1:8" x14ac:dyDescent="0.25">
      <c r="A801" s="3"/>
      <c r="B801" s="3"/>
      <c r="C801" s="3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3"/>
      <c r="B803" s="3"/>
      <c r="C803" s="3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4"/>
      <c r="B806" s="4"/>
      <c r="C806" s="4"/>
      <c r="D806" s="1"/>
      <c r="E806" s="1"/>
      <c r="F806" s="1"/>
      <c r="G806" s="1"/>
      <c r="H806" s="1"/>
    </row>
    <row r="807" spans="1:8" x14ac:dyDescent="0.25">
      <c r="A807" s="3"/>
      <c r="B807" s="3"/>
      <c r="C807" s="3"/>
      <c r="D807" s="1"/>
      <c r="E807" s="1"/>
      <c r="F807" s="1"/>
      <c r="G807" s="1"/>
      <c r="H807" s="1"/>
    </row>
    <row r="808" spans="1:8" x14ac:dyDescent="0.25">
      <c r="A808" s="3"/>
      <c r="B808" s="3"/>
      <c r="C808" s="3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3"/>
      <c r="B810" s="3"/>
      <c r="C810" s="3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4"/>
      <c r="B813" s="4"/>
      <c r="C813" s="4"/>
      <c r="D813" s="1"/>
      <c r="E813" s="1"/>
      <c r="F813" s="1"/>
      <c r="G813" s="1"/>
      <c r="H813" s="1"/>
    </row>
    <row r="814" spans="1:8" x14ac:dyDescent="0.25">
      <c r="A814" s="3"/>
      <c r="B814" s="3"/>
      <c r="C814" s="3"/>
      <c r="D814" s="1"/>
      <c r="E814" s="1"/>
      <c r="F814" s="1"/>
      <c r="G814" s="1"/>
      <c r="H814" s="1"/>
    </row>
    <row r="815" spans="1:8" x14ac:dyDescent="0.25">
      <c r="A815" s="3"/>
      <c r="B815" s="3"/>
      <c r="C815" s="3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3"/>
      <c r="B817" s="3"/>
      <c r="C817" s="3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4"/>
      <c r="B820" s="4"/>
      <c r="C820" s="4"/>
      <c r="D820" s="1"/>
      <c r="E820" s="1"/>
      <c r="F820" s="1"/>
      <c r="G820" s="1"/>
      <c r="H820" s="1"/>
    </row>
    <row r="821" spans="1:8" x14ac:dyDescent="0.25">
      <c r="A821" s="3"/>
      <c r="B821" s="3"/>
      <c r="C821" s="3"/>
      <c r="D821" s="1"/>
      <c r="E821" s="1"/>
      <c r="F821" s="1"/>
      <c r="G821" s="1"/>
      <c r="H821" s="1"/>
    </row>
    <row r="822" spans="1:8" x14ac:dyDescent="0.25">
      <c r="A822" s="3"/>
      <c r="B822" s="3"/>
      <c r="C822" s="3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3"/>
      <c r="B824" s="3"/>
      <c r="C824" s="3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4"/>
      <c r="B827" s="4"/>
      <c r="C827" s="4"/>
      <c r="D827" s="1"/>
      <c r="E827" s="1"/>
      <c r="F827" s="1"/>
      <c r="G827" s="1"/>
      <c r="H827" s="1"/>
    </row>
    <row r="828" spans="1:8" x14ac:dyDescent="0.25">
      <c r="A828" s="3"/>
      <c r="B828" s="3"/>
      <c r="C828" s="3"/>
      <c r="D828" s="1"/>
      <c r="E828" s="1"/>
      <c r="F828" s="1"/>
      <c r="G828" s="1"/>
      <c r="H828" s="1"/>
    </row>
    <row r="829" spans="1:8" x14ac:dyDescent="0.25">
      <c r="A829" s="3"/>
      <c r="B829" s="3"/>
      <c r="C829" s="3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3"/>
      <c r="B831" s="3"/>
      <c r="C831" s="3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4"/>
      <c r="B834" s="4"/>
      <c r="C834" s="4"/>
      <c r="D834" s="1"/>
      <c r="E834" s="1"/>
      <c r="F834" s="1"/>
      <c r="G834" s="1"/>
      <c r="H834" s="1"/>
    </row>
    <row r="835" spans="1:8" x14ac:dyDescent="0.25">
      <c r="A835" s="3"/>
      <c r="B835" s="3"/>
      <c r="C835" s="3"/>
      <c r="D835" s="1"/>
      <c r="E835" s="1"/>
      <c r="F835" s="1"/>
      <c r="G835" s="1"/>
      <c r="H835" s="1"/>
    </row>
    <row r="836" spans="1:8" x14ac:dyDescent="0.25">
      <c r="A836" s="3"/>
      <c r="B836" s="3"/>
      <c r="C836" s="3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3"/>
      <c r="B838" s="3"/>
      <c r="C838" s="3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4"/>
      <c r="B841" s="4"/>
      <c r="C841" s="4"/>
      <c r="D841" s="1"/>
      <c r="E841" s="1"/>
      <c r="F841" s="1"/>
      <c r="G841" s="1"/>
      <c r="H841" s="1"/>
    </row>
    <row r="842" spans="1:8" x14ac:dyDescent="0.25">
      <c r="A842" s="3"/>
      <c r="B842" s="3"/>
      <c r="C842" s="3"/>
      <c r="D842" s="1"/>
      <c r="E842" s="1"/>
      <c r="F842" s="1"/>
      <c r="G842" s="1"/>
      <c r="H842" s="1"/>
    </row>
    <row r="843" spans="1:8" x14ac:dyDescent="0.25">
      <c r="A843" s="3"/>
      <c r="B843" s="3"/>
      <c r="C843" s="3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3"/>
      <c r="B845" s="3"/>
      <c r="C845" s="3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4"/>
      <c r="B848" s="4"/>
      <c r="C848" s="4"/>
      <c r="D848" s="1"/>
      <c r="E848" s="1"/>
      <c r="F848" s="1"/>
      <c r="G848" s="1"/>
      <c r="H848" s="1"/>
    </row>
    <row r="849" spans="1:8" x14ac:dyDescent="0.25">
      <c r="A849" s="3"/>
      <c r="B849" s="3"/>
      <c r="C849" s="3"/>
      <c r="D849" s="1"/>
      <c r="E849" s="1"/>
      <c r="F849" s="1"/>
      <c r="G849" s="1"/>
      <c r="H849" s="1"/>
    </row>
    <row r="850" spans="1:8" x14ac:dyDescent="0.25">
      <c r="A850" s="3"/>
      <c r="B850" s="3"/>
      <c r="C850" s="3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3"/>
      <c r="B852" s="3"/>
      <c r="C852" s="3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4"/>
      <c r="B855" s="4"/>
      <c r="C855" s="4"/>
      <c r="D855" s="1"/>
      <c r="E855" s="1"/>
      <c r="F855" s="1"/>
      <c r="G855" s="1"/>
      <c r="H855" s="1"/>
    </row>
    <row r="856" spans="1:8" x14ac:dyDescent="0.25">
      <c r="A856" s="3"/>
      <c r="B856" s="3"/>
      <c r="C856" s="3"/>
      <c r="D856" s="1"/>
      <c r="E856" s="1"/>
      <c r="F856" s="1"/>
      <c r="G856" s="1"/>
      <c r="H856" s="1"/>
    </row>
    <row r="857" spans="1:8" x14ac:dyDescent="0.25">
      <c r="A857" s="3"/>
      <c r="B857" s="3"/>
      <c r="C857" s="3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3"/>
      <c r="B859" s="3"/>
      <c r="C859" s="3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4"/>
      <c r="B862" s="4"/>
      <c r="C862" s="4"/>
      <c r="D862" s="1"/>
      <c r="E862" s="1"/>
      <c r="F862" s="1"/>
      <c r="G862" s="1"/>
      <c r="H862" s="1"/>
    </row>
    <row r="863" spans="1:8" x14ac:dyDescent="0.25">
      <c r="A863" s="3"/>
      <c r="B863" s="3"/>
      <c r="C863" s="3"/>
      <c r="D863" s="1"/>
      <c r="E863" s="1"/>
      <c r="F863" s="1"/>
      <c r="G863" s="1"/>
      <c r="H863" s="1"/>
    </row>
    <row r="864" spans="1:8" x14ac:dyDescent="0.25">
      <c r="A864" s="3"/>
      <c r="B864" s="3"/>
      <c r="C864" s="3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3"/>
      <c r="B866" s="3"/>
      <c r="C866" s="3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4"/>
      <c r="B869" s="4"/>
      <c r="C869" s="4"/>
      <c r="D869" s="1"/>
      <c r="E869" s="1"/>
      <c r="F869" s="1"/>
      <c r="G869" s="1"/>
      <c r="H869" s="1"/>
    </row>
    <row r="870" spans="1:8" x14ac:dyDescent="0.25">
      <c r="A870" s="3"/>
      <c r="B870" s="3"/>
      <c r="C870" s="3"/>
      <c r="D870" s="1"/>
      <c r="E870" s="1"/>
      <c r="F870" s="1"/>
      <c r="G870" s="1"/>
      <c r="H870" s="1"/>
    </row>
    <row r="871" spans="1:8" x14ac:dyDescent="0.25">
      <c r="A871" s="3"/>
      <c r="B871" s="3"/>
      <c r="C871" s="3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3"/>
      <c r="B873" s="3"/>
      <c r="C873" s="3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4"/>
      <c r="B876" s="4"/>
      <c r="C876" s="4"/>
      <c r="D876" s="1"/>
      <c r="E876" s="1"/>
      <c r="F876" s="1"/>
      <c r="G876" s="1"/>
      <c r="H876" s="1"/>
    </row>
  </sheetData>
  <mergeCells count="55">
    <mergeCell ref="D34:F34"/>
    <mergeCell ref="D32:F32"/>
    <mergeCell ref="A53:K53"/>
    <mergeCell ref="A52:K52"/>
    <mergeCell ref="A49:K49"/>
    <mergeCell ref="A51:K51"/>
    <mergeCell ref="A35:J35"/>
    <mergeCell ref="A47:E47"/>
    <mergeCell ref="A46:F46"/>
    <mergeCell ref="H46:I46"/>
    <mergeCell ref="D40:F40"/>
    <mergeCell ref="D41:F41"/>
    <mergeCell ref="D42:F42"/>
    <mergeCell ref="D39:F39"/>
    <mergeCell ref="A38:K38"/>
    <mergeCell ref="D33:F33"/>
    <mergeCell ref="D22:F22"/>
    <mergeCell ref="D21:F21"/>
    <mergeCell ref="D18:F18"/>
    <mergeCell ref="D15:F15"/>
    <mergeCell ref="D11:F11"/>
    <mergeCell ref="D14:F14"/>
    <mergeCell ref="D13:F13"/>
    <mergeCell ref="D16:F16"/>
    <mergeCell ref="D28:F28"/>
    <mergeCell ref="D29:F29"/>
    <mergeCell ref="D30:F30"/>
    <mergeCell ref="D31:F31"/>
    <mergeCell ref="A26:J26"/>
    <mergeCell ref="D27:F27"/>
    <mergeCell ref="D24:F24"/>
    <mergeCell ref="D25:F25"/>
    <mergeCell ref="Q10:R10"/>
    <mergeCell ref="D12:F12"/>
    <mergeCell ref="S5:U5"/>
    <mergeCell ref="Q5:R5"/>
    <mergeCell ref="D8:F8"/>
    <mergeCell ref="Q6:R6"/>
    <mergeCell ref="Q7:R7"/>
    <mergeCell ref="Q8:R8"/>
    <mergeCell ref="Q9:R9"/>
    <mergeCell ref="D10:F10"/>
    <mergeCell ref="D23:F23"/>
    <mergeCell ref="D17:F17"/>
    <mergeCell ref="D19:F19"/>
    <mergeCell ref="D20:F20"/>
    <mergeCell ref="A1:D1"/>
    <mergeCell ref="D7:F7"/>
    <mergeCell ref="D6:F6"/>
    <mergeCell ref="D9:F9"/>
    <mergeCell ref="F1:K1"/>
    <mergeCell ref="A2:K2"/>
    <mergeCell ref="A3:K3"/>
    <mergeCell ref="A4:K4"/>
    <mergeCell ref="A5:K5"/>
  </mergeCells>
  <printOptions horizontalCentered="1"/>
  <pageMargins left="0.43307086614173229" right="0.31496062992125984" top="0.74803149606299213" bottom="0.31496062992125984" header="0.31496062992125984" footer="0.23622047244094491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34" workbookViewId="0">
      <selection activeCell="I41" sqref="I41"/>
    </sheetView>
  </sheetViews>
  <sheetFormatPr defaultRowHeight="15" x14ac:dyDescent="0.25"/>
  <cols>
    <col min="1" max="1" width="5.85546875" customWidth="1"/>
    <col min="2" max="2" width="7.140625" customWidth="1"/>
    <col min="3" max="3" width="6.7109375" customWidth="1"/>
    <col min="4" max="4" width="31.42578125" customWidth="1"/>
    <col min="5" max="5" width="11" customWidth="1"/>
    <col min="6" max="6" width="9.140625" style="79"/>
    <col min="8" max="8" width="13.140625" customWidth="1"/>
    <col min="13" max="13" width="21" customWidth="1"/>
  </cols>
  <sheetData>
    <row r="1" spans="1:10" ht="47.25" customHeight="1" x14ac:dyDescent="0.25">
      <c r="A1" s="80"/>
      <c r="B1" s="81"/>
      <c r="C1" s="81"/>
      <c r="D1" s="201" t="s">
        <v>152</v>
      </c>
      <c r="E1" s="201"/>
      <c r="F1" s="201"/>
      <c r="G1" s="201"/>
      <c r="H1" s="202"/>
    </row>
    <row r="2" spans="1:10" ht="15" customHeight="1" x14ac:dyDescent="0.25">
      <c r="A2" s="203" t="s">
        <v>153</v>
      </c>
      <c r="B2" s="201"/>
      <c r="C2" s="201"/>
      <c r="D2" s="201"/>
      <c r="E2" s="201"/>
      <c r="F2" s="201"/>
      <c r="G2" s="201"/>
      <c r="H2" s="202"/>
    </row>
    <row r="3" spans="1:10" ht="15" customHeight="1" x14ac:dyDescent="0.25">
      <c r="A3" s="203" t="s">
        <v>154</v>
      </c>
      <c r="B3" s="201"/>
      <c r="C3" s="201"/>
      <c r="D3" s="201"/>
      <c r="E3" s="201"/>
      <c r="F3" s="201"/>
      <c r="G3" s="201"/>
      <c r="H3" s="202"/>
    </row>
    <row r="4" spans="1:10" ht="15" customHeight="1" x14ac:dyDescent="0.25">
      <c r="A4" s="203" t="s">
        <v>131</v>
      </c>
      <c r="B4" s="201"/>
      <c r="C4" s="201"/>
      <c r="D4" s="201"/>
      <c r="E4" s="201"/>
      <c r="F4" s="201"/>
      <c r="G4" s="201"/>
      <c r="H4" s="202"/>
    </row>
    <row r="5" spans="1:10" ht="27" customHeight="1" x14ac:dyDescent="0.25">
      <c r="A5" s="203" t="s">
        <v>155</v>
      </c>
      <c r="B5" s="201"/>
      <c r="C5" s="201"/>
      <c r="D5" s="201"/>
      <c r="E5" s="201"/>
      <c r="F5" s="201"/>
      <c r="G5" s="201"/>
      <c r="H5" s="202"/>
    </row>
    <row r="6" spans="1:10" ht="15" customHeight="1" x14ac:dyDescent="0.25">
      <c r="A6" s="191" t="s">
        <v>127</v>
      </c>
      <c r="B6" s="192"/>
      <c r="C6" s="192"/>
      <c r="D6" s="192"/>
      <c r="E6" s="192"/>
      <c r="F6" s="192"/>
      <c r="G6" s="192"/>
      <c r="H6" s="193"/>
    </row>
    <row r="7" spans="1:10" ht="17.25" customHeight="1" x14ac:dyDescent="0.25">
      <c r="A7" s="9" t="s">
        <v>39</v>
      </c>
      <c r="B7" s="62" t="s">
        <v>2</v>
      </c>
      <c r="C7" s="62" t="s">
        <v>3</v>
      </c>
      <c r="D7" s="63" t="s">
        <v>15</v>
      </c>
      <c r="E7" s="62" t="s">
        <v>4</v>
      </c>
      <c r="F7" s="71" t="s">
        <v>6</v>
      </c>
      <c r="G7" s="10" t="s">
        <v>18</v>
      </c>
      <c r="H7" s="10" t="s">
        <v>19</v>
      </c>
      <c r="I7" s="2"/>
    </row>
    <row r="8" spans="1:10" ht="15" customHeight="1" x14ac:dyDescent="0.25">
      <c r="A8" s="61" t="s">
        <v>46</v>
      </c>
      <c r="B8" s="61" t="s">
        <v>9</v>
      </c>
      <c r="C8" s="61">
        <v>44001</v>
      </c>
      <c r="D8" s="60" t="s">
        <v>16</v>
      </c>
      <c r="E8" s="61" t="s">
        <v>7</v>
      </c>
      <c r="F8" s="72">
        <f>'MEMÓRIA DE CÁLCULO'!I7</f>
        <v>8107.7830000000004</v>
      </c>
      <c r="G8" s="39">
        <v>0.21</v>
      </c>
      <c r="H8" s="39">
        <f>PRODUCT(F7:G8)</f>
        <v>1702.6344300000001</v>
      </c>
      <c r="I8" s="2"/>
    </row>
    <row r="9" spans="1:10" ht="15" customHeight="1" x14ac:dyDescent="0.25">
      <c r="A9" s="61" t="s">
        <v>47</v>
      </c>
      <c r="B9" s="61" t="s">
        <v>9</v>
      </c>
      <c r="C9" s="61">
        <v>44010</v>
      </c>
      <c r="D9" s="60" t="s">
        <v>17</v>
      </c>
      <c r="E9" s="61" t="s">
        <v>8</v>
      </c>
      <c r="F9" s="72">
        <f>'MEMÓRIA DE CÁLCULO'!I8</f>
        <v>810.77830000000006</v>
      </c>
      <c r="G9" s="39">
        <v>2.0299999999999998</v>
      </c>
      <c r="H9" s="39">
        <f>PRODUCT(F9:G9)</f>
        <v>1645.8799489999999</v>
      </c>
      <c r="I9" s="2"/>
    </row>
    <row r="10" spans="1:10" ht="24.75" customHeight="1" x14ac:dyDescent="0.25">
      <c r="A10" s="61" t="s">
        <v>48</v>
      </c>
      <c r="B10" s="61" t="s">
        <v>9</v>
      </c>
      <c r="C10" s="61">
        <v>44011</v>
      </c>
      <c r="D10" s="60" t="s">
        <v>10</v>
      </c>
      <c r="E10" s="61" t="s">
        <v>12</v>
      </c>
      <c r="F10" s="72">
        <f>'MEMÓRIA DE CÁLCULO'!I9</f>
        <v>17837.122600000002</v>
      </c>
      <c r="G10" s="39">
        <v>3.31</v>
      </c>
      <c r="H10" s="39">
        <f>PRODUCT(F10:G10)</f>
        <v>59040.875806000011</v>
      </c>
      <c r="I10" s="2"/>
    </row>
    <row r="11" spans="1:10" ht="37.5" customHeight="1" x14ac:dyDescent="0.25">
      <c r="A11" s="61" t="s">
        <v>49</v>
      </c>
      <c r="B11" s="61" t="s">
        <v>9</v>
      </c>
      <c r="C11" s="61">
        <v>44020</v>
      </c>
      <c r="D11" s="60" t="s">
        <v>138</v>
      </c>
      <c r="E11" s="61" t="s">
        <v>8</v>
      </c>
      <c r="F11" s="72">
        <f>'MEMÓRIA DE CÁLCULO'!I10</f>
        <v>1592.5550000000001</v>
      </c>
      <c r="G11" s="40">
        <v>3.41</v>
      </c>
      <c r="H11" s="40">
        <f>PRODUCT(F11:G11)</f>
        <v>5430.6125500000007</v>
      </c>
      <c r="I11" s="2"/>
    </row>
    <row r="12" spans="1:10" ht="36.75" customHeight="1" x14ac:dyDescent="0.25">
      <c r="A12" s="61" t="s">
        <v>50</v>
      </c>
      <c r="B12" s="61" t="s">
        <v>9</v>
      </c>
      <c r="C12" s="61">
        <v>44021</v>
      </c>
      <c r="D12" s="60" t="s">
        <v>20</v>
      </c>
      <c r="E12" s="61" t="s">
        <v>12</v>
      </c>
      <c r="F12" s="72">
        <f>'MEMÓRIA DE CÁLCULO'!I11</f>
        <v>43795.262500000004</v>
      </c>
      <c r="G12" s="40">
        <v>2.82</v>
      </c>
      <c r="H12" s="40">
        <f>PRODUCT(F12:G12)</f>
        <v>123502.64025000001</v>
      </c>
      <c r="I12" s="2"/>
    </row>
    <row r="13" spans="1:10" ht="27.75" customHeight="1" x14ac:dyDescent="0.25">
      <c r="A13" s="61" t="s">
        <v>51</v>
      </c>
      <c r="B13" s="68" t="s">
        <v>9</v>
      </c>
      <c r="C13" s="68">
        <v>40101</v>
      </c>
      <c r="D13" s="69" t="s">
        <v>149</v>
      </c>
      <c r="E13" s="68" t="s">
        <v>8</v>
      </c>
      <c r="F13" s="72">
        <f>'MEMÓRIA DE CÁLCULO'!I12</f>
        <v>449.935</v>
      </c>
      <c r="G13" s="39">
        <v>5.0999999999999996</v>
      </c>
      <c r="H13" s="40">
        <f>PRODUCT(F13:G13)</f>
        <v>2294.6684999999998</v>
      </c>
      <c r="I13" s="36"/>
    </row>
    <row r="14" spans="1:10" ht="27.75" customHeight="1" x14ac:dyDescent="0.25">
      <c r="A14" s="61" t="s">
        <v>52</v>
      </c>
      <c r="B14" s="61" t="s">
        <v>9</v>
      </c>
      <c r="C14" s="61">
        <v>44052</v>
      </c>
      <c r="D14" s="60" t="s">
        <v>137</v>
      </c>
      <c r="E14" s="61" t="s">
        <v>7</v>
      </c>
      <c r="F14" s="72">
        <f>'MEMÓRIA DE CÁLCULO'!I13</f>
        <v>7237.5640000000003</v>
      </c>
      <c r="G14" s="39">
        <v>2.56</v>
      </c>
      <c r="H14" s="40">
        <f>(F14*G14)</f>
        <v>18528.163840000001</v>
      </c>
      <c r="I14" s="36"/>
    </row>
    <row r="15" spans="1:10" ht="33.75" customHeight="1" x14ac:dyDescent="0.25">
      <c r="A15" s="61" t="s">
        <v>53</v>
      </c>
      <c r="B15" s="61" t="s">
        <v>9</v>
      </c>
      <c r="C15" s="61">
        <v>44101</v>
      </c>
      <c r="D15" s="60" t="s">
        <v>21</v>
      </c>
      <c r="E15" s="61" t="s">
        <v>8</v>
      </c>
      <c r="F15" s="72">
        <f>'MEMÓRIA DE CÁLCULO'!I14</f>
        <v>1085.6346000000001</v>
      </c>
      <c r="G15" s="39">
        <v>12.76</v>
      </c>
      <c r="H15" s="39">
        <f>(F15*G15)</f>
        <v>13852.697496000001</v>
      </c>
      <c r="I15" s="37"/>
      <c r="J15" t="s">
        <v>11</v>
      </c>
    </row>
    <row r="16" spans="1:10" ht="30.75" customHeight="1" x14ac:dyDescent="0.25">
      <c r="A16" s="61" t="s">
        <v>54</v>
      </c>
      <c r="B16" s="61" t="s">
        <v>9</v>
      </c>
      <c r="C16" s="61">
        <v>44102</v>
      </c>
      <c r="D16" s="60" t="s">
        <v>22</v>
      </c>
      <c r="E16" s="61" t="s">
        <v>12</v>
      </c>
      <c r="F16" s="72">
        <f>'MEMÓRIA DE CÁLCULO'!I15</f>
        <v>29854.951500000003</v>
      </c>
      <c r="G16" s="39">
        <v>2.82</v>
      </c>
      <c r="H16" s="39">
        <f>(F16*G16)</f>
        <v>84190.963230000008</v>
      </c>
      <c r="I16" s="2"/>
    </row>
    <row r="17" spans="1:9" ht="30.75" customHeight="1" x14ac:dyDescent="0.25">
      <c r="A17" s="61" t="s">
        <v>55</v>
      </c>
      <c r="B17" s="61" t="s">
        <v>9</v>
      </c>
      <c r="C17" s="61">
        <v>44150</v>
      </c>
      <c r="D17" s="60" t="s">
        <v>27</v>
      </c>
      <c r="E17" s="61" t="s">
        <v>8</v>
      </c>
      <c r="F17" s="72">
        <f>'MEMÓRIA DE CÁLCULO'!I16</f>
        <v>1085.6346000000001</v>
      </c>
      <c r="G17" s="39">
        <v>19.690000000000001</v>
      </c>
      <c r="H17" s="39">
        <f t="shared" ref="H17:H20" si="0">(F17*G17)</f>
        <v>21376.145274000002</v>
      </c>
      <c r="I17" s="2"/>
    </row>
    <row r="18" spans="1:9" ht="19.5" customHeight="1" x14ac:dyDescent="0.25">
      <c r="A18" s="61" t="s">
        <v>56</v>
      </c>
      <c r="B18" s="61" t="s">
        <v>9</v>
      </c>
      <c r="C18" s="61">
        <v>44200</v>
      </c>
      <c r="D18" s="60" t="s">
        <v>23</v>
      </c>
      <c r="E18" s="61" t="s">
        <v>7</v>
      </c>
      <c r="F18" s="72">
        <f>'MEMÓRIA DE CÁLCULO'!I17</f>
        <v>6015.2793000000001</v>
      </c>
      <c r="G18" s="39">
        <v>0.45</v>
      </c>
      <c r="H18" s="39">
        <f t="shared" si="0"/>
        <v>2706.875685</v>
      </c>
      <c r="I18" s="2"/>
    </row>
    <row r="19" spans="1:9" ht="30.75" customHeight="1" x14ac:dyDescent="0.25">
      <c r="A19" s="61" t="s">
        <v>57</v>
      </c>
      <c r="B19" s="61" t="s">
        <v>9</v>
      </c>
      <c r="C19" s="61">
        <v>44201</v>
      </c>
      <c r="D19" s="60" t="s">
        <v>24</v>
      </c>
      <c r="E19" s="61" t="s">
        <v>7</v>
      </c>
      <c r="F19" s="72">
        <f>'MEMÓRIA DE CÁLCULO'!I18</f>
        <v>6015.2793000000001</v>
      </c>
      <c r="G19" s="39">
        <v>0.43</v>
      </c>
      <c r="H19" s="39">
        <f t="shared" si="0"/>
        <v>2586.570099</v>
      </c>
      <c r="I19" s="2"/>
    </row>
    <row r="20" spans="1:9" ht="34.5" customHeight="1" x14ac:dyDescent="0.25">
      <c r="A20" s="61" t="s">
        <v>58</v>
      </c>
      <c r="B20" s="61" t="s">
        <v>9</v>
      </c>
      <c r="C20" s="61">
        <v>44204</v>
      </c>
      <c r="D20" s="60" t="s">
        <v>25</v>
      </c>
      <c r="E20" s="61" t="s">
        <v>8</v>
      </c>
      <c r="F20" s="72">
        <f>'MEMÓRIA DE CÁLCULO'!I19</f>
        <v>180.45837900000001</v>
      </c>
      <c r="G20" s="39">
        <v>457.2</v>
      </c>
      <c r="H20" s="39">
        <f t="shared" si="0"/>
        <v>82505.570878800005</v>
      </c>
      <c r="I20" s="2"/>
    </row>
    <row r="21" spans="1:9" ht="30.75" customHeight="1" x14ac:dyDescent="0.25">
      <c r="A21" s="61" t="s">
        <v>59</v>
      </c>
      <c r="B21" s="61" t="s">
        <v>9</v>
      </c>
      <c r="C21" s="61">
        <v>40460</v>
      </c>
      <c r="D21" s="60" t="s">
        <v>125</v>
      </c>
      <c r="E21" s="61" t="s">
        <v>13</v>
      </c>
      <c r="F21" s="72">
        <f>'MEMÓRIA DE CÁLCULO'!I20</f>
        <v>31919.478077520002</v>
      </c>
      <c r="G21" s="39">
        <v>0.82</v>
      </c>
      <c r="H21" s="39">
        <f xml:space="preserve"> (F21*G21)</f>
        <v>26173.972023566399</v>
      </c>
      <c r="I21" s="2"/>
    </row>
    <row r="22" spans="1:9" ht="30.75" customHeight="1" x14ac:dyDescent="0.25">
      <c r="A22" s="61" t="s">
        <v>60</v>
      </c>
      <c r="B22" s="61" t="s">
        <v>9</v>
      </c>
      <c r="C22" s="61">
        <v>40455</v>
      </c>
      <c r="D22" s="60" t="s">
        <v>124</v>
      </c>
      <c r="E22" s="61" t="s">
        <v>12</v>
      </c>
      <c r="F22" s="72">
        <f>'MEMÓRIA DE CÁLCULO'!I21</f>
        <v>8328.88633627337</v>
      </c>
      <c r="G22" s="39">
        <v>1.24</v>
      </c>
      <c r="H22" s="39">
        <f>(F22*G22)</f>
        <v>10327.819056978979</v>
      </c>
      <c r="I22" s="2"/>
    </row>
    <row r="23" spans="1:9" ht="20.25" customHeight="1" x14ac:dyDescent="0.25">
      <c r="A23" s="61" t="s">
        <v>61</v>
      </c>
      <c r="B23" s="61" t="s">
        <v>9</v>
      </c>
      <c r="C23" s="61">
        <v>44450</v>
      </c>
      <c r="D23" s="60" t="s">
        <v>129</v>
      </c>
      <c r="E23" s="61" t="s">
        <v>14</v>
      </c>
      <c r="F23" s="72">
        <f>'MEMÓRIA DE CÁLCULO'!I22</f>
        <v>940.21900000000005</v>
      </c>
      <c r="G23" s="39">
        <v>14.04</v>
      </c>
      <c r="H23" s="39">
        <f>(F23*G23)</f>
        <v>13200.67476</v>
      </c>
      <c r="I23" s="2"/>
    </row>
    <row r="24" spans="1:9" ht="19.5" customHeight="1" x14ac:dyDescent="0.25">
      <c r="A24" s="61" t="s">
        <v>128</v>
      </c>
      <c r="B24" s="61" t="s">
        <v>9</v>
      </c>
      <c r="C24" s="61">
        <v>44455</v>
      </c>
      <c r="D24" s="60" t="s">
        <v>26</v>
      </c>
      <c r="E24" s="61" t="s">
        <v>14</v>
      </c>
      <c r="F24" s="72">
        <f>'MEMÓRIA DE CÁLCULO'!I23</f>
        <v>940.21900000000005</v>
      </c>
      <c r="G24" s="39">
        <v>43.84</v>
      </c>
      <c r="H24" s="39">
        <f>(F24*G24)</f>
        <v>41219.200960000002</v>
      </c>
      <c r="I24" s="2"/>
    </row>
    <row r="25" spans="1:9" ht="23.25" customHeight="1" x14ac:dyDescent="0.25">
      <c r="A25" s="124" t="s">
        <v>209</v>
      </c>
      <c r="B25" s="124" t="s">
        <v>9</v>
      </c>
      <c r="C25" s="68">
        <v>40804</v>
      </c>
      <c r="D25" s="125" t="s">
        <v>205</v>
      </c>
      <c r="E25" s="68" t="s">
        <v>14</v>
      </c>
      <c r="F25" s="127">
        <f>'MEMÓRIA DE CÁLCULO'!I24</f>
        <v>23</v>
      </c>
      <c r="G25" s="94">
        <v>4.84</v>
      </c>
      <c r="H25" s="94">
        <f t="shared" ref="H25:H26" si="1">F25*G25</f>
        <v>111.32</v>
      </c>
      <c r="I25" s="2"/>
    </row>
    <row r="26" spans="1:9" ht="23.25" customHeight="1" x14ac:dyDescent="0.25">
      <c r="A26" s="124" t="s">
        <v>210</v>
      </c>
      <c r="B26" s="124" t="s">
        <v>9</v>
      </c>
      <c r="C26" s="68">
        <v>40800</v>
      </c>
      <c r="D26" s="125" t="s">
        <v>207</v>
      </c>
      <c r="E26" s="68" t="s">
        <v>14</v>
      </c>
      <c r="F26" s="127">
        <f>F25</f>
        <v>23</v>
      </c>
      <c r="G26" s="94">
        <v>12.97</v>
      </c>
      <c r="H26" s="94">
        <f t="shared" si="1"/>
        <v>298.31</v>
      </c>
      <c r="I26" s="2"/>
    </row>
    <row r="27" spans="1:9" ht="18.75" customHeight="1" x14ac:dyDescent="0.25">
      <c r="A27" s="197" t="s">
        <v>202</v>
      </c>
      <c r="B27" s="198"/>
      <c r="C27" s="198"/>
      <c r="D27" s="198"/>
      <c r="E27" s="198"/>
      <c r="F27" s="198"/>
      <c r="G27" s="199"/>
      <c r="H27" s="94">
        <f>SUM(H8:H26)</f>
        <v>510695.59478834545</v>
      </c>
      <c r="I27" s="2"/>
    </row>
    <row r="28" spans="1:9" ht="16.5" customHeight="1" x14ac:dyDescent="0.25">
      <c r="A28" s="9" t="s">
        <v>38</v>
      </c>
      <c r="B28" s="114" t="s">
        <v>2</v>
      </c>
      <c r="C28" s="114" t="s">
        <v>3</v>
      </c>
      <c r="D28" s="114" t="s">
        <v>194</v>
      </c>
      <c r="E28" s="114" t="s">
        <v>4</v>
      </c>
      <c r="F28" s="71" t="s">
        <v>6</v>
      </c>
      <c r="G28" s="118" t="s">
        <v>18</v>
      </c>
      <c r="H28" s="114" t="s">
        <v>19</v>
      </c>
      <c r="I28" s="2"/>
    </row>
    <row r="29" spans="1:9" ht="19.5" customHeight="1" x14ac:dyDescent="0.25">
      <c r="A29" s="115" t="s">
        <v>1</v>
      </c>
      <c r="B29" s="115" t="s">
        <v>9</v>
      </c>
      <c r="C29" s="115">
        <v>45410</v>
      </c>
      <c r="D29" s="117" t="s">
        <v>160</v>
      </c>
      <c r="E29" s="117" t="s">
        <v>161</v>
      </c>
      <c r="F29" s="72">
        <f>'MEMÓRIA DE CÁLCULO'!I28</f>
        <v>19.200000000000003</v>
      </c>
      <c r="G29" s="94">
        <v>10.65</v>
      </c>
      <c r="H29" s="104">
        <f t="shared" ref="H29:H35" si="2">F29*G29</f>
        <v>204.48000000000005</v>
      </c>
      <c r="I29" s="2"/>
    </row>
    <row r="30" spans="1:9" ht="21.75" customHeight="1" x14ac:dyDescent="0.25">
      <c r="A30" s="115" t="s">
        <v>36</v>
      </c>
      <c r="B30" s="115" t="s">
        <v>9</v>
      </c>
      <c r="C30" s="115">
        <v>45580</v>
      </c>
      <c r="D30" s="117" t="s">
        <v>162</v>
      </c>
      <c r="E30" s="117" t="s">
        <v>161</v>
      </c>
      <c r="F30" s="72">
        <f>'MEMÓRIA DE CÁLCULO'!I29</f>
        <v>1.2000000000000002</v>
      </c>
      <c r="G30" s="94">
        <v>157.72</v>
      </c>
      <c r="H30" s="104">
        <f t="shared" si="2"/>
        <v>189.26400000000004</v>
      </c>
      <c r="I30" s="2" t="s">
        <v>11</v>
      </c>
    </row>
    <row r="31" spans="1:9" ht="23.25" customHeight="1" x14ac:dyDescent="0.25">
      <c r="A31" s="115" t="s">
        <v>45</v>
      </c>
      <c r="B31" s="115" t="s">
        <v>9</v>
      </c>
      <c r="C31" s="43">
        <v>45445</v>
      </c>
      <c r="D31" s="119" t="s">
        <v>163</v>
      </c>
      <c r="E31" s="121" t="s">
        <v>164</v>
      </c>
      <c r="F31" s="72">
        <f>'MEMÓRIA DE CÁLCULO'!I30</f>
        <v>11</v>
      </c>
      <c r="G31" s="104">
        <v>208.98</v>
      </c>
      <c r="H31" s="104">
        <f t="shared" si="2"/>
        <v>2298.7799999999997</v>
      </c>
      <c r="I31" s="2"/>
    </row>
    <row r="32" spans="1:9" ht="24.75" customHeight="1" x14ac:dyDescent="0.25">
      <c r="A32" s="115" t="s">
        <v>195</v>
      </c>
      <c r="B32" s="115" t="s">
        <v>9</v>
      </c>
      <c r="C32" s="43">
        <v>45435</v>
      </c>
      <c r="D32" s="120" t="s">
        <v>165</v>
      </c>
      <c r="E32" s="121" t="s">
        <v>8</v>
      </c>
      <c r="F32" s="72">
        <f>'MEMÓRIA DE CÁLCULO'!I31</f>
        <v>2.2710000000000043</v>
      </c>
      <c r="G32" s="104">
        <v>11.66</v>
      </c>
      <c r="H32" s="104">
        <f t="shared" si="2"/>
        <v>26.479860000000052</v>
      </c>
      <c r="I32" s="2"/>
    </row>
    <row r="33" spans="1:9" ht="16.5" customHeight="1" x14ac:dyDescent="0.25">
      <c r="A33" s="115" t="s">
        <v>196</v>
      </c>
      <c r="B33" s="115" t="s">
        <v>9</v>
      </c>
      <c r="C33" s="43">
        <v>41846</v>
      </c>
      <c r="D33" s="116" t="s">
        <v>176</v>
      </c>
      <c r="E33" s="121" t="s">
        <v>4</v>
      </c>
      <c r="F33" s="72">
        <f>'MEMÓRIA DE CÁLCULO'!I32</f>
        <v>2</v>
      </c>
      <c r="G33" s="104">
        <v>983.08</v>
      </c>
      <c r="H33" s="104">
        <f t="shared" si="2"/>
        <v>1966.16</v>
      </c>
      <c r="I33" s="2"/>
    </row>
    <row r="34" spans="1:9" ht="26.25" customHeight="1" x14ac:dyDescent="0.25">
      <c r="A34" s="115" t="s">
        <v>197</v>
      </c>
      <c r="B34" s="115" t="s">
        <v>9</v>
      </c>
      <c r="C34" s="43">
        <v>41414</v>
      </c>
      <c r="D34" s="116" t="s">
        <v>200</v>
      </c>
      <c r="E34" s="121" t="s">
        <v>164</v>
      </c>
      <c r="F34" s="72">
        <f>'MEMÓRIA DE CÁLCULO'!I33</f>
        <v>3</v>
      </c>
      <c r="G34" s="104">
        <v>140.35</v>
      </c>
      <c r="H34" s="104">
        <f t="shared" si="2"/>
        <v>421.04999999999995</v>
      </c>
      <c r="I34" s="2"/>
    </row>
    <row r="35" spans="1:9" ht="24.75" customHeight="1" x14ac:dyDescent="0.25">
      <c r="A35" s="115" t="s">
        <v>198</v>
      </c>
      <c r="B35" s="115" t="s">
        <v>9</v>
      </c>
      <c r="C35" s="43">
        <v>41350</v>
      </c>
      <c r="D35" s="120" t="s">
        <v>201</v>
      </c>
      <c r="E35" s="43" t="s">
        <v>4</v>
      </c>
      <c r="F35" s="72">
        <f>'MEMÓRIA DE CÁLCULO'!I34</f>
        <v>1</v>
      </c>
      <c r="G35" s="104">
        <v>468.79</v>
      </c>
      <c r="H35" s="104">
        <f t="shared" si="2"/>
        <v>468.79</v>
      </c>
      <c r="I35" s="2"/>
    </row>
    <row r="36" spans="1:9" ht="15" customHeight="1" x14ac:dyDescent="0.25">
      <c r="A36" s="200" t="s">
        <v>202</v>
      </c>
      <c r="B36" s="200"/>
      <c r="C36" s="200"/>
      <c r="D36" s="200"/>
      <c r="E36" s="200"/>
      <c r="F36" s="200"/>
      <c r="G36" s="200"/>
      <c r="H36" s="104">
        <f>SUM(H29:H35)</f>
        <v>5575.0038599999998</v>
      </c>
      <c r="I36" s="2"/>
    </row>
    <row r="37" spans="1:9" x14ac:dyDescent="0.25">
      <c r="A37" s="4"/>
      <c r="B37" s="4"/>
      <c r="C37" s="4"/>
      <c r="D37" s="4"/>
      <c r="E37" s="4"/>
      <c r="F37" s="97"/>
      <c r="G37" s="98" t="s">
        <v>31</v>
      </c>
      <c r="H37" s="26">
        <f>H27+H36</f>
        <v>516270.59864834545</v>
      </c>
      <c r="I37" s="2"/>
    </row>
    <row r="38" spans="1:9" ht="15" customHeight="1" x14ac:dyDescent="0.25">
      <c r="A38" s="191" t="s">
        <v>133</v>
      </c>
      <c r="B38" s="192"/>
      <c r="C38" s="192"/>
      <c r="D38" s="192"/>
      <c r="E38" s="192"/>
      <c r="F38" s="192"/>
      <c r="G38" s="192"/>
      <c r="H38" s="193"/>
      <c r="I38" s="2"/>
    </row>
    <row r="39" spans="1:9" ht="15" customHeight="1" x14ac:dyDescent="0.25">
      <c r="A39" s="9" t="s">
        <v>37</v>
      </c>
      <c r="B39" s="62" t="s">
        <v>2</v>
      </c>
      <c r="C39" s="62" t="s">
        <v>3</v>
      </c>
      <c r="D39" s="63" t="s">
        <v>33</v>
      </c>
      <c r="E39" s="62" t="s">
        <v>4</v>
      </c>
      <c r="F39" s="71" t="s">
        <v>6</v>
      </c>
      <c r="G39" s="10" t="s">
        <v>18</v>
      </c>
      <c r="H39" s="10" t="s">
        <v>19</v>
      </c>
      <c r="I39" s="2"/>
    </row>
    <row r="40" spans="1:9" ht="25.5" customHeight="1" x14ac:dyDescent="0.25">
      <c r="A40" s="61" t="s">
        <v>41</v>
      </c>
      <c r="B40" s="61" t="s">
        <v>28</v>
      </c>
      <c r="C40" s="61" t="s">
        <v>29</v>
      </c>
      <c r="D40" s="60" t="s">
        <v>151</v>
      </c>
      <c r="E40" s="61" t="s">
        <v>98</v>
      </c>
      <c r="F40" s="72">
        <f>F18/1000</f>
        <v>6.0152793000000004</v>
      </c>
      <c r="G40" s="39">
        <f>'PRODUTOS BETUMINOSOS'!I30</f>
        <v>3636.895525638774</v>
      </c>
      <c r="H40" s="39">
        <f>G40*F40</f>
        <v>21876.942371637539</v>
      </c>
      <c r="I40" s="2"/>
    </row>
    <row r="41" spans="1:9" ht="15" customHeight="1" x14ac:dyDescent="0.25">
      <c r="A41" s="61" t="s">
        <v>42</v>
      </c>
      <c r="B41" s="61" t="s">
        <v>28</v>
      </c>
      <c r="C41" s="61" t="s">
        <v>29</v>
      </c>
      <c r="D41" s="60" t="s">
        <v>35</v>
      </c>
      <c r="E41" s="61" t="s">
        <v>98</v>
      </c>
      <c r="F41" s="72">
        <f>F40/2</f>
        <v>3.0076396500000002</v>
      </c>
      <c r="G41" s="39">
        <f>'PRODUTOS BETUMINOSOS'!I31</f>
        <v>3777.0076638594865</v>
      </c>
      <c r="H41" s="39">
        <f>G41*F41</f>
        <v>11359.878008177664</v>
      </c>
      <c r="I41" s="2"/>
    </row>
    <row r="42" spans="1:9" ht="15" customHeight="1" x14ac:dyDescent="0.25">
      <c r="A42" s="61" t="s">
        <v>43</v>
      </c>
      <c r="B42" s="61" t="s">
        <v>28</v>
      </c>
      <c r="C42" s="61" t="s">
        <v>29</v>
      </c>
      <c r="D42" s="60" t="s">
        <v>34</v>
      </c>
      <c r="E42" s="61" t="s">
        <v>98</v>
      </c>
      <c r="F42" s="72">
        <f>F20*'DADOS RECAPEMENTO'!A10*'DADOS RECAPEMENTO'!D12</f>
        <v>22.521205699199999</v>
      </c>
      <c r="G42" s="39">
        <f>'PRODUTOS BETUMINOSOS'!I32</f>
        <v>5355.2267550538418</v>
      </c>
      <c r="H42" s="39">
        <f>G42*F42</f>
        <v>120606.1633164269</v>
      </c>
    </row>
    <row r="43" spans="1:9" x14ac:dyDescent="0.25">
      <c r="A43" s="3"/>
      <c r="B43" s="3"/>
      <c r="C43" s="3"/>
      <c r="D43" s="2"/>
      <c r="E43" s="2" t="s">
        <v>11</v>
      </c>
      <c r="F43" s="75"/>
      <c r="G43" s="44" t="s">
        <v>31</v>
      </c>
      <c r="H43" s="26">
        <f>SUM(H40:H42)</f>
        <v>153842.9836962421</v>
      </c>
    </row>
    <row r="44" spans="1:9" ht="3" customHeight="1" x14ac:dyDescent="0.25">
      <c r="A44" s="3"/>
      <c r="B44" s="3"/>
      <c r="C44" s="3"/>
      <c r="D44" s="2"/>
      <c r="E44" s="2"/>
      <c r="F44" s="75"/>
      <c r="G44" s="2"/>
      <c r="H44" s="2"/>
    </row>
    <row r="45" spans="1:9" ht="15" customHeight="1" x14ac:dyDescent="0.25">
      <c r="A45" s="191" t="s">
        <v>157</v>
      </c>
      <c r="B45" s="192"/>
      <c r="C45" s="192"/>
      <c r="D45" s="193"/>
      <c r="F45" s="90"/>
      <c r="G45" s="15"/>
      <c r="H45" s="15"/>
      <c r="I45" s="41"/>
    </row>
    <row r="46" spans="1:9" x14ac:dyDescent="0.25">
      <c r="A46" s="194" t="s">
        <v>44</v>
      </c>
      <c r="B46" s="195"/>
      <c r="C46" s="196"/>
      <c r="D46" s="18">
        <f>H37+H43</f>
        <v>670113.58234458754</v>
      </c>
      <c r="F46" s="76"/>
      <c r="G46" s="14"/>
      <c r="H46" s="14"/>
    </row>
    <row r="47" spans="1:9" ht="3.75" customHeight="1" x14ac:dyDescent="0.25">
      <c r="F47" s="77"/>
      <c r="G47" s="2"/>
      <c r="H47" s="2"/>
    </row>
    <row r="48" spans="1:9" x14ac:dyDescent="0.25">
      <c r="A48" s="3"/>
      <c r="B48" s="3"/>
      <c r="C48" s="3"/>
      <c r="D48" s="1"/>
      <c r="E48" s="1"/>
    </row>
    <row r="49" spans="1:10" ht="15.75" x14ac:dyDescent="0.25">
      <c r="A49" s="155" t="s">
        <v>211</v>
      </c>
      <c r="B49" s="155"/>
      <c r="C49" s="155"/>
      <c r="D49" s="155"/>
      <c r="E49" s="155"/>
      <c r="F49" s="155"/>
      <c r="G49" s="155"/>
      <c r="H49" s="155"/>
      <c r="I49" s="46"/>
      <c r="J49" s="45"/>
    </row>
    <row r="50" spans="1:10" x14ac:dyDescent="0.25">
      <c r="A50" s="1"/>
      <c r="B50" s="1"/>
      <c r="C50" s="1"/>
      <c r="D50" s="1"/>
      <c r="E50" s="1"/>
      <c r="F50" s="91"/>
    </row>
    <row r="51" spans="1:10" ht="15.75" x14ac:dyDescent="0.25">
      <c r="A51" s="130" t="s">
        <v>136</v>
      </c>
      <c r="B51" s="130"/>
      <c r="C51" s="130"/>
      <c r="D51" s="130"/>
      <c r="E51" s="130"/>
      <c r="F51" s="130"/>
      <c r="G51" s="130"/>
      <c r="H51" s="130"/>
      <c r="I51" s="47"/>
      <c r="J51" s="47"/>
    </row>
    <row r="52" spans="1:10" ht="15.75" x14ac:dyDescent="0.25">
      <c r="A52" s="131" t="s">
        <v>134</v>
      </c>
      <c r="B52" s="131"/>
      <c r="C52" s="131"/>
      <c r="D52" s="131"/>
      <c r="E52" s="131"/>
      <c r="F52" s="131"/>
      <c r="G52" s="131"/>
      <c r="H52" s="131"/>
      <c r="I52" s="48"/>
      <c r="J52" s="48"/>
    </row>
    <row r="53" spans="1:10" ht="15.75" x14ac:dyDescent="0.25">
      <c r="A53" s="131" t="s">
        <v>135</v>
      </c>
      <c r="B53" s="131"/>
      <c r="C53" s="131"/>
      <c r="D53" s="131"/>
      <c r="E53" s="131"/>
      <c r="F53" s="131"/>
      <c r="G53" s="131"/>
      <c r="H53" s="131"/>
      <c r="I53" s="48"/>
      <c r="J53" s="48"/>
    </row>
  </sheetData>
  <mergeCells count="15">
    <mergeCell ref="D1:H1"/>
    <mergeCell ref="A2:H2"/>
    <mergeCell ref="A3:H3"/>
    <mergeCell ref="A4:H4"/>
    <mergeCell ref="A5:H5"/>
    <mergeCell ref="A6:H6"/>
    <mergeCell ref="A38:H38"/>
    <mergeCell ref="A46:C46"/>
    <mergeCell ref="A52:H52"/>
    <mergeCell ref="A53:H53"/>
    <mergeCell ref="A51:H51"/>
    <mergeCell ref="A27:G27"/>
    <mergeCell ref="A36:G36"/>
    <mergeCell ref="A45:D45"/>
    <mergeCell ref="A49:H4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DADOS RECAPEMENTO</vt:lpstr>
      <vt:lpstr>PRODUTOS BETUMINOSOS</vt:lpstr>
      <vt:lpstr>MEMÓRIA DE CÁLCULO</vt:lpstr>
      <vt:lpstr>ORÇAMENTO</vt:lpstr>
      <vt:lpstr>'DADOS RECAPEMENTO'!Area_de_impressao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2021-06-30T12:33:00Z</cp:lastPrinted>
  <dcterms:created xsi:type="dcterms:W3CDTF">2019-01-22T17:17:15Z</dcterms:created>
  <dcterms:modified xsi:type="dcterms:W3CDTF">2021-07-19T17:07:06Z</dcterms:modified>
</cp:coreProperties>
</file>