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- Concorrências\CP 2019\004 - 60 CASAS\"/>
    </mc:Choice>
  </mc:AlternateContent>
  <bookViews>
    <workbookView xWindow="0" yWindow="240" windowWidth="19440" windowHeight="7380" activeTab="2"/>
  </bookViews>
  <sheets>
    <sheet name="ORÇAMENTO" sheetId="4" r:id="rId1"/>
    <sheet name="COMPOSIÇÃO 1" sheetId="6" r:id="rId2"/>
    <sheet name="COMPOSIÇÃO 2" sheetId="1" r:id="rId3"/>
    <sheet name="MEMÓRIA DE CALCULO" sheetId="2" r:id="rId4"/>
    <sheet name="CRONOGRAMA COMPOSIÇÃO" sheetId="3" r:id="rId5"/>
    <sheet name="CRONOGRAMA- ORÇAMENTO" sheetId="5" r:id="rId6"/>
  </sheets>
  <calcPr calcId="152511"/>
</workbook>
</file>

<file path=xl/calcChain.xml><?xml version="1.0" encoding="utf-8"?>
<calcChain xmlns="http://schemas.openxmlformats.org/spreadsheetml/2006/main">
  <c r="I14" i="4" l="1"/>
  <c r="I10" i="4"/>
  <c r="I15" i="4"/>
  <c r="F13" i="2" l="1"/>
  <c r="F12" i="2"/>
  <c r="B8" i="5" l="1"/>
  <c r="B7" i="5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F267" i="2"/>
  <c r="F259" i="2"/>
  <c r="F251" i="2"/>
  <c r="F184" i="1" s="1"/>
  <c r="F241" i="2"/>
  <c r="F182" i="1" s="1"/>
  <c r="F239" i="2"/>
  <c r="F229" i="2"/>
  <c r="F225" i="2"/>
  <c r="F221" i="2"/>
  <c r="F170" i="1" s="1"/>
  <c r="F214" i="2"/>
  <c r="F198" i="2"/>
  <c r="F188" i="2"/>
  <c r="F158" i="1" s="1"/>
  <c r="F185" i="2"/>
  <c r="F178" i="2"/>
  <c r="F174" i="2"/>
  <c r="F169" i="2"/>
  <c r="F148" i="1" s="1"/>
  <c r="F165" i="2"/>
  <c r="F147" i="1" s="1"/>
  <c r="I149" i="1" s="1"/>
  <c r="J149" i="1" s="1"/>
  <c r="I19" i="3" s="1"/>
  <c r="F157" i="2"/>
  <c r="F156" i="2"/>
  <c r="F145" i="2"/>
  <c r="E103" i="2"/>
  <c r="D103" i="2"/>
  <c r="C103" i="2"/>
  <c r="E83" i="2"/>
  <c r="D83" i="2"/>
  <c r="C83" i="2"/>
  <c r="F74" i="2"/>
  <c r="F37" i="2"/>
  <c r="F19" i="1" s="1"/>
  <c r="F36" i="2"/>
  <c r="F33" i="2"/>
  <c r="F20" i="2"/>
  <c r="F19" i="2"/>
  <c r="F11" i="6" s="1"/>
  <c r="F18" i="2"/>
  <c r="F17" i="2"/>
  <c r="F9" i="2"/>
  <c r="F191" i="1"/>
  <c r="F190" i="1"/>
  <c r="I192" i="1" s="1"/>
  <c r="J192" i="1" s="1"/>
  <c r="I26" i="3" s="1"/>
  <c r="F186" i="1"/>
  <c r="F185" i="1"/>
  <c r="F183" i="1"/>
  <c r="F181" i="1"/>
  <c r="I187" i="1" s="1"/>
  <c r="J187" i="1" s="1"/>
  <c r="I25" i="3" s="1"/>
  <c r="F177" i="1"/>
  <c r="F176" i="1"/>
  <c r="I178" i="1" s="1"/>
  <c r="J178" i="1" s="1"/>
  <c r="I24" i="3" s="1"/>
  <c r="F172" i="1"/>
  <c r="F171" i="1"/>
  <c r="F169" i="1"/>
  <c r="F168" i="1"/>
  <c r="I173" i="1" s="1"/>
  <c r="J173" i="1" s="1"/>
  <c r="I23" i="3" s="1"/>
  <c r="I165" i="1"/>
  <c r="J165" i="1" s="1"/>
  <c r="I22" i="3" s="1"/>
  <c r="F164" i="1"/>
  <c r="F163" i="1"/>
  <c r="F159" i="1"/>
  <c r="F157" i="1"/>
  <c r="F156" i="1"/>
  <c r="F152" i="1"/>
  <c r="I153" i="1" s="1"/>
  <c r="J153" i="1" s="1"/>
  <c r="I20" i="3" s="1"/>
  <c r="F146" i="1"/>
  <c r="F142" i="1"/>
  <c r="I143" i="1" s="1"/>
  <c r="J143" i="1" s="1"/>
  <c r="I18" i="3" s="1"/>
  <c r="F141" i="1"/>
  <c r="F137" i="1"/>
  <c r="F136" i="1"/>
  <c r="F135" i="1"/>
  <c r="I138" i="1" s="1"/>
  <c r="J138" i="1" s="1"/>
  <c r="I17" i="3" s="1"/>
  <c r="F131" i="1"/>
  <c r="I132" i="1" s="1"/>
  <c r="J132" i="1" s="1"/>
  <c r="I16" i="3" s="1"/>
  <c r="F127" i="1"/>
  <c r="I128" i="1" s="1"/>
  <c r="J128" i="1" s="1"/>
  <c r="I15" i="3" s="1"/>
  <c r="F123" i="1"/>
  <c r="I124" i="1" s="1"/>
  <c r="J124" i="1" s="1"/>
  <c r="I14" i="3" s="1"/>
  <c r="F118" i="1"/>
  <c r="F117" i="1"/>
  <c r="F116" i="1"/>
  <c r="F114" i="1"/>
  <c r="F113" i="1"/>
  <c r="F112" i="1"/>
  <c r="F111" i="1"/>
  <c r="F110" i="1"/>
  <c r="F108" i="1"/>
  <c r="F106" i="1"/>
  <c r="F103" i="1"/>
  <c r="F101" i="1"/>
  <c r="F100" i="1"/>
  <c r="F99" i="1"/>
  <c r="F97" i="1"/>
  <c r="F95" i="1"/>
  <c r="F94" i="1"/>
  <c r="F91" i="1"/>
  <c r="F90" i="1"/>
  <c r="F87" i="1"/>
  <c r="F86" i="1"/>
  <c r="F85" i="1"/>
  <c r="F84" i="1"/>
  <c r="F80" i="1"/>
  <c r="F78" i="1"/>
  <c r="F77" i="1"/>
  <c r="F76" i="1"/>
  <c r="F75" i="1"/>
  <c r="F73" i="1"/>
  <c r="F72" i="1"/>
  <c r="F71" i="1"/>
  <c r="F70" i="1"/>
  <c r="F69" i="1"/>
  <c r="F68" i="1"/>
  <c r="F66" i="1"/>
  <c r="F65" i="1"/>
  <c r="F64" i="1"/>
  <c r="F63" i="1"/>
  <c r="F62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I57" i="1" s="1"/>
  <c r="J57" i="1" s="1"/>
  <c r="I12" i="3" s="1"/>
  <c r="F34" i="1"/>
  <c r="F33" i="1"/>
  <c r="F32" i="1"/>
  <c r="F31" i="1"/>
  <c r="F30" i="1"/>
  <c r="F29" i="1"/>
  <c r="F25" i="1"/>
  <c r="F24" i="1"/>
  <c r="F23" i="1"/>
  <c r="I9" i="3"/>
  <c r="F18" i="1"/>
  <c r="F14" i="1"/>
  <c r="I15" i="1" s="1"/>
  <c r="J15" i="1" s="1"/>
  <c r="I8" i="3" s="1"/>
  <c r="F10" i="1"/>
  <c r="F9" i="1"/>
  <c r="F14" i="6"/>
  <c r="F13" i="6"/>
  <c r="F12" i="6"/>
  <c r="F10" i="6"/>
  <c r="F9" i="6"/>
  <c r="F8" i="6"/>
  <c r="F15" i="4"/>
  <c r="F14" i="4"/>
  <c r="F10" i="4"/>
  <c r="I11" i="4" s="1"/>
  <c r="J11" i="4" s="1"/>
  <c r="I7" i="5" s="1"/>
  <c r="I26" i="1" l="1"/>
  <c r="J26" i="1" s="1"/>
  <c r="I10" i="3" s="1"/>
  <c r="I120" i="1"/>
  <c r="J120" i="1" s="1"/>
  <c r="I13" i="3" s="1"/>
  <c r="I35" i="1"/>
  <c r="J35" i="1" s="1"/>
  <c r="I11" i="3" s="1"/>
  <c r="I11" i="1"/>
  <c r="J11" i="1" s="1"/>
  <c r="I7" i="3" s="1"/>
  <c r="I15" i="6"/>
  <c r="I160" i="1"/>
  <c r="J160" i="1" s="1"/>
  <c r="I21" i="3" s="1"/>
  <c r="I16" i="4"/>
  <c r="J16" i="4" s="1"/>
  <c r="I8" i="5" s="1"/>
  <c r="I194" i="1" l="1"/>
  <c r="I195" i="1" s="1"/>
  <c r="J196" i="1" s="1"/>
  <c r="I27" i="3"/>
  <c r="J21" i="3" s="1"/>
  <c r="C27" i="3"/>
  <c r="D27" i="3" s="1"/>
  <c r="E27" i="3" s="1"/>
  <c r="F27" i="3" s="1"/>
  <c r="G27" i="3" s="1"/>
  <c r="H27" i="3" s="1"/>
  <c r="I23" i="4"/>
  <c r="I16" i="6"/>
  <c r="J17" i="6" s="1"/>
  <c r="I19" i="4"/>
  <c r="I20" i="4" s="1"/>
  <c r="J20" i="4" s="1"/>
  <c r="I9" i="5" s="1"/>
  <c r="J18" i="3" l="1"/>
  <c r="J22" i="3"/>
  <c r="J9" i="3"/>
  <c r="J12" i="3"/>
  <c r="J11" i="3"/>
  <c r="J13" i="3"/>
  <c r="J20" i="3"/>
  <c r="J8" i="3"/>
  <c r="J25" i="3"/>
  <c r="J10" i="3"/>
  <c r="J23" i="3"/>
  <c r="J24" i="3"/>
  <c r="J26" i="3"/>
  <c r="J14" i="3"/>
  <c r="J16" i="3"/>
  <c r="J17" i="3"/>
  <c r="J19" i="3"/>
  <c r="J7" i="3"/>
  <c r="C28" i="3"/>
  <c r="J15" i="3"/>
  <c r="I24" i="4"/>
  <c r="J26" i="4" s="1"/>
  <c r="J24" i="4"/>
  <c r="I10" i="5" s="1"/>
  <c r="D28" i="3"/>
  <c r="J27" i="4" l="1"/>
  <c r="J28" i="4" s="1"/>
  <c r="I11" i="5"/>
  <c r="J10" i="5" s="1"/>
  <c r="C11" i="5"/>
  <c r="E28" i="3"/>
  <c r="D11" i="5" l="1"/>
  <c r="C12" i="5"/>
  <c r="J9" i="5"/>
  <c r="J8" i="5"/>
  <c r="J7" i="5"/>
  <c r="F28" i="3"/>
  <c r="E11" i="5" l="1"/>
  <c r="D12" i="5"/>
  <c r="G28" i="3"/>
  <c r="H28" i="3"/>
  <c r="F11" i="5" l="1"/>
  <c r="E12" i="5"/>
  <c r="F12" i="5" l="1"/>
  <c r="G11" i="5"/>
  <c r="G12" i="5" l="1"/>
  <c r="H11" i="5"/>
  <c r="H12" i="5" s="1"/>
</calcChain>
</file>

<file path=xl/sharedStrings.xml><?xml version="1.0" encoding="utf-8"?>
<sst xmlns="http://schemas.openxmlformats.org/spreadsheetml/2006/main" count="1537" uniqueCount="523">
  <si>
    <t>SERVIÇOS PRELIMINARES</t>
  </si>
  <si>
    <t>LOCAÇÃO DE OBRAS DE PEQUENO PORTE COM CAVALETE INCLUSO PINTURA (FASE INTERNA DO SARRAFO 10CM E PIQUETE COM TESTEMUNHA</t>
  </si>
  <si>
    <t>m2</t>
  </si>
  <si>
    <t>SUBTOTAL</t>
  </si>
  <si>
    <t xml:space="preserve">SERVIÇO EM TERRA </t>
  </si>
  <si>
    <t>APILOAMENTO</t>
  </si>
  <si>
    <t xml:space="preserve">ATERRO INTERNO SEM APILOAMENTO EM CARRINHO DE MÃO </t>
  </si>
  <si>
    <t>m3</t>
  </si>
  <si>
    <t>FUNDACOES E SONDAGENS</t>
  </si>
  <si>
    <t>ESTACA A TRADO DIAM.25 CM SEM FERRO</t>
  </si>
  <si>
    <t>m</t>
  </si>
  <si>
    <t>ACO CA 50-A - 8,0 MM (5/16") - (OBRAS CIVIS)</t>
  </si>
  <si>
    <t>Kg</t>
  </si>
  <si>
    <t>ACO CA 60-B 4,2 MM - (OBRAS CIVIS)</t>
  </si>
  <si>
    <t>ESTRUTURA</t>
  </si>
  <si>
    <t>FORMA DE TABUA CINTA/PILAR SOBRE/ENTRE ALVENARIA U=8 VEZES</t>
  </si>
  <si>
    <t>ACO CA-50 A - 8,0 MM (5/16") - (OBRAS CIVIS)</t>
  </si>
  <si>
    <t>ACO CA-60B - 4,2 MM - (OBRAS CIVIS)</t>
  </si>
  <si>
    <t>PREPARO COM BETONEIRA E TRANSPORTE MANUAL DE CONCRETO FCK-20 - (O.C.)</t>
  </si>
  <si>
    <t>FORRO EM LAJE PRE-MOLDADA INC.CAPEAMENTO/FERR.DISTRIB./ESCORAMENTO E FORMA/DESFORMA</t>
  </si>
  <si>
    <t>INST. ELET./TELEFONICA/CABEAMENTO ESTRUTURADO</t>
  </si>
  <si>
    <t>CAIXA METALICA OCTOGONAL FUNDO MOVEL, SIMPLES 2"</t>
  </si>
  <si>
    <t>Un</t>
  </si>
  <si>
    <t>CAIXA METALICA RET. 4" X 2" X 2"</t>
  </si>
  <si>
    <t>DISJUNTOR MONOPOLAR DE 10 A 30-A</t>
  </si>
  <si>
    <t>DISJUNTOR MONOPOLAR DE 35 A 50-A</t>
  </si>
  <si>
    <t>ELETRODUTO PVC FLEXÍVEL - MANGUEIRA CORRUGADA - DIAM. 3/4"</t>
  </si>
  <si>
    <t>M</t>
  </si>
  <si>
    <t>FIO DE COBRE NU No. 6 MM2 (18,00 M/KG)</t>
  </si>
  <si>
    <t>FIO ISOLADO PVC 750 V, No. 1,5 MM2</t>
  </si>
  <si>
    <t>FIO ISOLADO PVC 750 V, No. 2,5 MM2</t>
  </si>
  <si>
    <t>FIO ISOLADO PVC 750 V, No. 4 MM2</t>
  </si>
  <si>
    <t>FIO ISOLADO PVC 750 V, No. 6 MM2</t>
  </si>
  <si>
    <t>FIO ISOLADO PVC 750 V, No. 10 MM2</t>
  </si>
  <si>
    <t>FITA ISOLANTE, ROLO DE 5,00 M</t>
  </si>
  <si>
    <t>HASTE REV.COBRE(COPPERWELD) 3/4" X 2,40 M C/CONECTOR</t>
  </si>
  <si>
    <t>INTERRUPTOR SIMPLES 1 SEÇÃO E 1 TOMADA HEXAGONAL 2P + T - 10A CONJUGADOS</t>
  </si>
  <si>
    <t>LAMPADA COMPACTA ELETRÔNICA COM REATOR INTEGRADO 25/26 W</t>
  </si>
  <si>
    <t>LUMINARIA PLAFON SOBREPOR P/LÂMP.COMPACTA ELETRÔNICA 2 X 26W</t>
  </si>
  <si>
    <t>PADRAO MONOFASICO 10 MM2 H=5 METROS</t>
  </si>
  <si>
    <t>TOMADA HEXAGONAL 2P + T - 10A - 250V</t>
  </si>
  <si>
    <t>INSTALAÇÕES HIDROSSANITÁRIAS</t>
  </si>
  <si>
    <t>S/U</t>
  </si>
  <si>
    <t>L O U C A S E M E T A I S</t>
  </si>
  <si>
    <t>V A S O S A N I T A R I O / A C E S S O R I O S</t>
  </si>
  <si>
    <t>VASO SANITÁRIO COM CAIXA ACOPLADA COMPLETO - EXCLUSO ASSENTO</t>
  </si>
  <si>
    <t>CONJUNTO DE FIXACAO P/VASO SANITARIO (PAR)</t>
  </si>
  <si>
    <t>CJ</t>
  </si>
  <si>
    <t>ASSENTO PARA VASO SANITÁRIO</t>
  </si>
  <si>
    <t>PORTA PAPEL HIGIENICO EM INOX</t>
  </si>
  <si>
    <t>L A V A T O R I O / A C E S S O R I O S</t>
  </si>
  <si>
    <t>FIXACAO P/LAVATORIO (PAR)</t>
  </si>
  <si>
    <t>PAR</t>
  </si>
  <si>
    <t>LIGAÇÃO FLEXÍVEL PVC DIAM.1/2" (ENGATE)</t>
  </si>
  <si>
    <t>SIFAO FLEXIVEL UNIVERSAL ( SANFONADO) EM PVC PARA LAVATORIO</t>
  </si>
  <si>
    <t>TORNEIRA PARA LAVATÓRIO DIÂMETRO 1/2"</t>
  </si>
  <si>
    <t>VALVULA P/LAVATORIO OU BEBEDOURO METALICO DIAMETRO 1"</t>
  </si>
  <si>
    <t>P I A / A C E S S O R I O S</t>
  </si>
  <si>
    <t>PIA MARMORE/GRANITO SINTÉTICO 1,20X0,60 M</t>
  </si>
  <si>
    <t>TORNEIRA P/PIA OU BEBEDOURO DIAM. 1/2" E 3/4" PAREDE</t>
  </si>
  <si>
    <t>SIFAO PVC P/PIA 1.1/2" X 2"</t>
  </si>
  <si>
    <t>VALVULA P/PIA TIPO AMERICANA DIAM.3.1/2" (METAL)</t>
  </si>
  <si>
    <t>F I L T R O / C H U V E I R O</t>
  </si>
  <si>
    <t>CHUVEIRO ELÉTRICO EM PVC COM BRAÇO METÁLICO</t>
  </si>
  <si>
    <t>SABONETEIRA EM INOX</t>
  </si>
  <si>
    <t>un</t>
  </si>
  <si>
    <t>T A N Q U E S / T O R N E I R A S J A R D I M S</t>
  </si>
  <si>
    <t>TANQUE MARMORE/GRANITO SINTÉTICO / 1 BATEDOR</t>
  </si>
  <si>
    <t>TORNEIRA DE PAREDE P/TANQUE DIAM.1/2" E 3/4"</t>
  </si>
  <si>
    <t>SIFAO P/TANQUE 1" X 1.1/2" - PVC</t>
  </si>
  <si>
    <t>VALVULA P/TANQUE METALICA DIAM.1" S/LADRAO</t>
  </si>
  <si>
    <t>R E G I S T R O S</t>
  </si>
  <si>
    <t>REGISTRO DE GAVETA BRUTO DIAMETRO 3/4"</t>
  </si>
  <si>
    <t>REGISTRO DE GAVETA BRUTO DIAMETRO 2"</t>
  </si>
  <si>
    <t>REGISTRO DE PRESSAO C/CANOPLA CROMADA DIAM.3/4"</t>
  </si>
  <si>
    <t>AGUA FRIA</t>
  </si>
  <si>
    <t>T U B O S DE P V C S O L D A V E L</t>
  </si>
  <si>
    <t>TUBO SOLDAVEL PVC MARROM DIAMETRO 25 mm</t>
  </si>
  <si>
    <t>TUBO SOLDAVEL PVC MARROM DIAM. 50 mm</t>
  </si>
  <si>
    <t>A D A P T A D O R E S DE P V C S O L D A V E</t>
  </si>
  <si>
    <t>ADAPTAD.PVC SOLD.LONGO C/FLANGES LIVRES P/ CX.DAGUA 50X1.1/2</t>
  </si>
  <si>
    <t>J O E L H O S</t>
  </si>
  <si>
    <t>JOELHO 90 GRAUS SOLDAVEL DIAMETRO 25 MM</t>
  </si>
  <si>
    <t>JOELHO 90 GRAUS SOLDAVEL 50 mm (MARROM)</t>
  </si>
  <si>
    <t>JOELHO 90 GRAUS SOLD. C/BUCHA LATAO 25 X 3/4"</t>
  </si>
  <si>
    <t>T E</t>
  </si>
  <si>
    <t>TE 90 GRAUS SOLDAVEL DIAMETRO 25 mm</t>
  </si>
  <si>
    <t>E S G O T O S A N I T A R I O</t>
  </si>
  <si>
    <t>C O R P O DE C A I X A S I F O N A D A/R A L O</t>
  </si>
  <si>
    <t>CORPO CX. SIFONADA DIAM. 100 X 100 X 50</t>
  </si>
  <si>
    <t>G R E L H A S</t>
  </si>
  <si>
    <t>GRELHA QUADRADA BRANCA DIAM. 100 MM</t>
  </si>
  <si>
    <t>D I V E R S O S</t>
  </si>
  <si>
    <t>KIT CAVALETE D=25MM P/HIDRÔMETRO 1,5-3,0-5,0 M3/MURETA/CAIXA</t>
  </si>
  <si>
    <t>CAIXA DE GORDURA E INSPEÇÃO EM PVC/ABS 19 LITROS COM TAMPA E PORTA TAMPA E CESTO DE LIMPEZA REMOVÍVEL</t>
  </si>
  <si>
    <t>TERMINAL DE VENTILACAO DIAMETRO 50 MM</t>
  </si>
  <si>
    <t>CAIXA DAGUA POLIETILENO 500 LTS.C/TAMPA</t>
  </si>
  <si>
    <t>TORNEIRA BOIA DIAMETRO (3/4") 20 MM</t>
  </si>
  <si>
    <t>T U B O S</t>
  </si>
  <si>
    <t>TUBO SOLD.P/ESGOTO DIAM. 40 MM</t>
  </si>
  <si>
    <t>TUBO SOLD. P/ESGOTO DIAM. 50 MM</t>
  </si>
  <si>
    <t>TUBO SOLDAVEL P/ESGOTO DIAM.75 MM</t>
  </si>
  <si>
    <t>TUBO SOLDAVEL P/ESGOTO DIAM. 100 MM</t>
  </si>
  <si>
    <t>100000</t>
  </si>
  <si>
    <t>ALVENARIAS E DIVISORIAS</t>
  </si>
  <si>
    <t>100160</t>
  </si>
  <si>
    <t>ALVENARIA DE TIJOLO FURADO 1/2 VEZ 14X29X9 - 6 FUROS - ARG. (1CALH:4ARML+100KG DE CI/M3)</t>
  </si>
  <si>
    <t>IMPERMEABILIZAÇÃO</t>
  </si>
  <si>
    <t>IMPERMEABILIZAÇÃO VIGAS BALDRAMES E=2,0 CM</t>
  </si>
  <si>
    <t>ESTRUTURA DE MADEIRA</t>
  </si>
  <si>
    <t>140000</t>
  </si>
  <si>
    <t>140200</t>
  </si>
  <si>
    <t>EST.MAD.TELHA FIBROCIM. COM APOIOS EM LAJES/VIGAS OU PAREDES(SOMENTE TERÇAS ) C/FERRAGENS</t>
  </si>
  <si>
    <t>COBERTURAS</t>
  </si>
  <si>
    <t>160000</t>
  </si>
  <si>
    <t>160501</t>
  </si>
  <si>
    <t>COBERTURA C/TELHA ONDULADA OU EQUIV.</t>
  </si>
  <si>
    <t xml:space="preserve">CALHA DE CHAPA GALVANIZADA </t>
  </si>
  <si>
    <t xml:space="preserve">RUFO DE CHAPA GALVANIZADA </t>
  </si>
  <si>
    <t>170000</t>
  </si>
  <si>
    <t>ESQUADRIAS DE MADEIRA</t>
  </si>
  <si>
    <t>170101</t>
  </si>
  <si>
    <t>PORTA LISA 60x210 C/PORTAL E ALISAR S/FERRAGENS</t>
  </si>
  <si>
    <t>PORTA LISA 80x210 C/PORTAL E ALISAR S/FERRAGENS</t>
  </si>
  <si>
    <t>180000</t>
  </si>
  <si>
    <t>ESQUADRIAS METÁLICAS - ( OBS.: OS VIDROS NÃO ESTÃO INCLUSOS NAS ESQUADRIAS )</t>
  </si>
  <si>
    <t>ESQ. MAXIMO AR CHAPA/VIDRO J4 C/FERRAGENS</t>
  </si>
  <si>
    <t>ESQ.VENEZIANA CHAPA/VIDRO J11 e J16 C/FERRAGENS</t>
  </si>
  <si>
    <t>180504</t>
  </si>
  <si>
    <t>PORTA ABRIR/VENEZIANA PF-4 C/FERRAGENS</t>
  </si>
  <si>
    <t>VIDROS</t>
  </si>
  <si>
    <t>190000</t>
  </si>
  <si>
    <t>190105</t>
  </si>
  <si>
    <t>VIDRO MINI-BOREAL - COLOCADO 4.0mm</t>
  </si>
  <si>
    <t>REVESTIMENTO DE PAREDES</t>
  </si>
  <si>
    <t>200000</t>
  </si>
  <si>
    <t>200101</t>
  </si>
  <si>
    <t>CHAPISCO COMUM</t>
  </si>
  <si>
    <t>200201</t>
  </si>
  <si>
    <t>EMBOÇO (1CI:4 ARML)</t>
  </si>
  <si>
    <t>200403</t>
  </si>
  <si>
    <t>REBOCO (1 CALH:4 ARFC+100kgCI/M3)</t>
  </si>
  <si>
    <t>201302</t>
  </si>
  <si>
    <t>REVESTIMENTO COM CERÂMICA</t>
  </si>
  <si>
    <t>FORROS</t>
  </si>
  <si>
    <t>210000</t>
  </si>
  <si>
    <t>210101</t>
  </si>
  <si>
    <t>CHAPISCO EM FORRO (1CI: 3 ARG)</t>
  </si>
  <si>
    <t>210301</t>
  </si>
  <si>
    <t>REBOCO FINO EM FORRO (1 CALH:4 ARFC+100 KG CI/M3)</t>
  </si>
  <si>
    <t>REVESTIMENTO DE PISO</t>
  </si>
  <si>
    <t>220000</t>
  </si>
  <si>
    <t>220050</t>
  </si>
  <si>
    <t>LASTRO DE CONCRETO REGULARIZADO SEM IMPERMEAB. 1:3:6 ESP= 5CM (BASE)</t>
  </si>
  <si>
    <t>PISO CONCRETO DESEMPENADO ESPESSURA = 5 CM 1:2,5:3,5 (Passeio proteção)</t>
  </si>
  <si>
    <t>220309</t>
  </si>
  <si>
    <t>PISO EM CERÂMICA PEI MAIOR OU IGUAL A 4 COM CONTRA PISO (1CI:3ARML) E ARGAMASSA COLANTE</t>
  </si>
  <si>
    <t>220310</t>
  </si>
  <si>
    <t>RODAPÉ DE CERÂMICA COM ARGAMASSA COLANTE</t>
  </si>
  <si>
    <t>220311</t>
  </si>
  <si>
    <t>CERÂMICA ANTIDERRAPANTE PEI MAIOR OU IGUAL A 4 COM CONTRA PISO (1CI:3ARML) E ARGAMASSA COLANTE</t>
  </si>
  <si>
    <t>FERRAGENS</t>
  </si>
  <si>
    <t>230000</t>
  </si>
  <si>
    <t>230102</t>
  </si>
  <si>
    <t>FECH.(ALAV.) LAFONTE 6236 I /8766- I18 IMAB OU EQUIV.</t>
  </si>
  <si>
    <t>PINTURA</t>
  </si>
  <si>
    <t>260000</t>
  </si>
  <si>
    <t>261307</t>
  </si>
  <si>
    <t>PINTURA PVA LATEX 2 DEMAOS SEM SELADOR</t>
  </si>
  <si>
    <t>PINTURA VERNIZ EM MADEIRA 2 DEMAOS</t>
  </si>
  <si>
    <t>DIVERSOS</t>
  </si>
  <si>
    <t>270000</t>
  </si>
  <si>
    <t>270501</t>
  </si>
  <si>
    <t>LIMPEZA FINAL DE OBRA - (OBRAS CIVIS)</t>
  </si>
  <si>
    <t>PREFEITURA MUNICIPAL DE CATALÃO</t>
  </si>
  <si>
    <t>SECRETARIA MUNICIPAL DE OBRAS</t>
  </si>
  <si>
    <t>ITEM</t>
  </si>
  <si>
    <t>DESCRIÇÃO</t>
  </si>
  <si>
    <t>CODIGO</t>
  </si>
  <si>
    <t>UND</t>
  </si>
  <si>
    <t>QUANT.</t>
  </si>
  <si>
    <t>MATERIAL</t>
  </si>
  <si>
    <t>MÃO DE OBRA</t>
  </si>
  <si>
    <t>TOTAL</t>
  </si>
  <si>
    <t>GRUPO DE SERVIÇO: 164- SERVIÇOS PRELIMINARES</t>
  </si>
  <si>
    <t xml:space="preserve"> RASPAGEM E LIMPEZA MANUAL DO TERRENO</t>
  </si>
  <si>
    <t xml:space="preserve"> m2</t>
  </si>
  <si>
    <t>GRUPO DE SERVIÇO: 166- SERVIÇOS EM TERRA</t>
  </si>
  <si>
    <t>GRUPO DE SERVIÇO: 165- TRANSPORTES</t>
  </si>
  <si>
    <t>TRANSPORTES</t>
  </si>
  <si>
    <t xml:space="preserve">m3 </t>
  </si>
  <si>
    <t>GRUPO DE SERVIÇO:167- FUNDAÇÕES E SONDAGENS</t>
  </si>
  <si>
    <t>GRUPO DE SERVIÇO:168- ESTRUTURA</t>
  </si>
  <si>
    <t>GRUPO DE SERVIÇO:169-INST. ELET./TELEFONICA/CABEAMENTO ESTRUTURADO</t>
  </si>
  <si>
    <t>QUADRO DE DISTRIBUIÇÃO DE EMBUTIR EM PVC CB 12E - 80A</t>
  </si>
  <si>
    <t xml:space="preserve"> Un </t>
  </si>
  <si>
    <t>GRUPO DE SERVIÇO:170-INSTALAÇÕES HIDROSSANITÁRIAS</t>
  </si>
  <si>
    <t>GRUPO DE SERVIÇO:172- ALVENARIAS E DIVISORIAS</t>
  </si>
  <si>
    <t>GRUPO DE SERVIÇO:174- IMPERMEABILIZAÇÃO</t>
  </si>
  <si>
    <t>GRUPO DE SERVIÇO:176- ESTRUTURA DE MADEIRA</t>
  </si>
  <si>
    <t>GRUPO DE SERVIÇO:178- COBERTURAS</t>
  </si>
  <si>
    <t>GRUPO DE SERVIÇO:179- ESQUADRIAS DE MADEIRA</t>
  </si>
  <si>
    <t>GRUPO DE SERVIÇO:180- ESQUADRIAS METÁLICAS</t>
  </si>
  <si>
    <t>GRUPO DE SERVIÇO:181- VIDROS</t>
  </si>
  <si>
    <t>GRUPO DE SERVIÇO:182- REVESTIMENTO DE PAREDES</t>
  </si>
  <si>
    <t>GRUPO DE SERVIÇO:183- FORROS</t>
  </si>
  <si>
    <t>GRUPO DE SERVIÇO:184-REVESTIMENTO DE PISO</t>
  </si>
  <si>
    <t>GRUPO DE SERVIÇO:185- FERRAGENS</t>
  </si>
  <si>
    <t xml:space="preserve">GRUPO DE SERVIÇO:188- PINTURA </t>
  </si>
  <si>
    <t>GRUPO DE SERVIÇO:189- DIVERSOS</t>
  </si>
  <si>
    <t xml:space="preserve">PLACA INAUGURACAO ACO INOXIDAVEL (40 X 25) </t>
  </si>
  <si>
    <t xml:space="preserve">Un </t>
  </si>
  <si>
    <t>AGETOP</t>
  </si>
  <si>
    <t>TOTAL PARA 01 CASA</t>
  </si>
  <si>
    <t>15 estacas com 3,00m cada, Total 45,00 m</t>
  </si>
  <si>
    <t xml:space="preserve">Projeto Estrutural </t>
  </si>
  <si>
    <t>Projeto Estrutural</t>
  </si>
  <si>
    <t>Embutidas na laje para 5,00 Luminarias</t>
  </si>
  <si>
    <t>Pontos de interruptor e tomadas 13,00</t>
  </si>
  <si>
    <t xml:space="preserve">4 Cicuitos </t>
  </si>
  <si>
    <t>1 Geral</t>
  </si>
  <si>
    <t>Fio para aterramento 3,00m</t>
  </si>
  <si>
    <t>Fio para iluminação 100,00m</t>
  </si>
  <si>
    <t>Fio para tomadas 100,00m</t>
  </si>
  <si>
    <t>Fio para chuveiro 20,00m</t>
  </si>
  <si>
    <t>Fio para Rede Geral 10,00m</t>
  </si>
  <si>
    <t>Fio para entrada de energia</t>
  </si>
  <si>
    <t>Hastes para aterramento 2,00</t>
  </si>
  <si>
    <t>5,00 Interruptores com tomadas</t>
  </si>
  <si>
    <t>QUADRO DE DISTRIBUIÇÃO DE EMBUTIR EM PVC SB-6E</t>
  </si>
  <si>
    <t>CÓDIGO</t>
  </si>
  <si>
    <t>CALCULO</t>
  </si>
  <si>
    <t>GRUPO DE SERVIÇO: 164- SERVIÇOS PRELIMINARES164</t>
  </si>
  <si>
    <t>PLACA DE OBRA EM CHAPA METÁLICA 28 COM PINTURA, AFIXADA EM CAVALETES DE MADEIRA DE LEI (VIGOTAS 6X12CM - PADRÃO AGETOP)</t>
  </si>
  <si>
    <t>250,00 M² * 0,15</t>
  </si>
  <si>
    <t>GRUPO DE SERVIÇO:169-INST. ELET./TELEFONICA/CABEAMENTO ESTRUTURAD</t>
  </si>
  <si>
    <t>BANHEIRO: 2,00</t>
  </si>
  <si>
    <t>CHUVEIRO: 1,00</t>
  </si>
  <si>
    <t>QUARTOS: 2,00</t>
  </si>
  <si>
    <t>BANHEIRO: 1,00</t>
  </si>
  <si>
    <t>COZINHA: 1,00</t>
  </si>
  <si>
    <t>GERAL: 1,00</t>
  </si>
  <si>
    <t>(1,20+2,34+1,47+1,54+0,82+0,90+0,69+2,33+0,76+2,64+3,51+2,02+1,96+1,22+2,81+2,09+2,97+2,23) Total 59,00 + 10% =64,90</t>
  </si>
  <si>
    <t>ÁREA DA EDIFICAÇÃO</t>
  </si>
  <si>
    <t xml:space="preserve">ÁREA DO TERRENO </t>
  </si>
  <si>
    <t>ÁREA DE PISO: 42,13 +2,66</t>
  </si>
  <si>
    <t>44,79* 0,15</t>
  </si>
  <si>
    <t>4,86+2,6+3,89</t>
  </si>
  <si>
    <t>2,71+11,35+2,71+2,53+2,53</t>
  </si>
  <si>
    <t>PORTA DE ENTRADA: 2,10 X 0,80</t>
  </si>
  <si>
    <t>COZINHA: 2,10 X 0,80</t>
  </si>
  <si>
    <t>PORTINHOLA ALÇAPÃO: 0,60 X 0,60</t>
  </si>
  <si>
    <t>BANHEIRO 0,5 X 0,5</t>
  </si>
  <si>
    <t>ESQUADRIA MAXIMO AR: 0,50 X 0,50</t>
  </si>
  <si>
    <t xml:space="preserve">DOBRADICA 3" x 3 1/2" FERRO POLIDO </t>
  </si>
  <si>
    <t>BANHEIRO: 3,00</t>
  </si>
  <si>
    <t>QUARTOS: 6,00</t>
  </si>
  <si>
    <t>GRUPO DE SERVIÇO:188- PINTURA</t>
  </si>
  <si>
    <t>GRUPO DE SERVIÇO</t>
  </si>
  <si>
    <t>MÊS 1</t>
  </si>
  <si>
    <t>MÊS 2</t>
  </si>
  <si>
    <t>MÊS 3</t>
  </si>
  <si>
    <t>MÊS 4</t>
  </si>
  <si>
    <t>MÊS 5</t>
  </si>
  <si>
    <t>MÊS 6</t>
  </si>
  <si>
    <t>QUARTO 2: 1,50 X 1,00</t>
  </si>
  <si>
    <t>COZINHA 1,20 X 1,00</t>
  </si>
  <si>
    <t>SALA: 2* (1,20 X 1,00)</t>
  </si>
  <si>
    <t>QUARTO 1: 1,50 X 1,00</t>
  </si>
  <si>
    <t>ÁREA EXTERNA: 1,00</t>
  </si>
  <si>
    <t>ÁREA EXTERNA 1,00</t>
  </si>
  <si>
    <t>HALL: 1,85 M²</t>
  </si>
  <si>
    <t>QUARTO: 8,15M²</t>
  </si>
  <si>
    <t>SALA: 11,94M²</t>
  </si>
  <si>
    <t>COZINHA: 10,05M²</t>
  </si>
  <si>
    <t>QUARTO: 7,11M²</t>
  </si>
  <si>
    <t>BANHEIRO: 3,16 M²</t>
  </si>
  <si>
    <t>SALA: 2,73 + 4,60 + 2,60 + 2,62</t>
  </si>
  <si>
    <t>QUARTO:  2,84 + 2,50 + 2,50 + 1,95</t>
  </si>
  <si>
    <t>QUARTO: 2,85 + 2,86 + 2,86 +1,95</t>
  </si>
  <si>
    <t>HALL: 1,15 + 0,90</t>
  </si>
  <si>
    <t xml:space="preserve">m2 </t>
  </si>
  <si>
    <t xml:space="preserve"> EMASSAMENTO ACRÍLICO 1 DEMÃO EM PAREDE</t>
  </si>
  <si>
    <t xml:space="preserve"> PINTURA LATEX ACRILICA 2 DEMAOS C/SELADOR </t>
  </si>
  <si>
    <t>FUNDO ANTICORROSIVO PARA ESQUADRIAS METÁLICAS</t>
  </si>
  <si>
    <t xml:space="preserve">PINTURA ESMALTE 1 DEMÃO ESQUADRIA METALICA S/FUNDO ANTICORR. </t>
  </si>
  <si>
    <t>ÁREA EXTERNA : 17,19M²</t>
  </si>
  <si>
    <t>TOTAL C/ BDI</t>
  </si>
  <si>
    <t xml:space="preserve">TRANSPORTE DE ENTULHO EM CAÇAMBA ESTACIONÁRIA INCLUSO A CARGA MANUAL </t>
  </si>
  <si>
    <t xml:space="preserve">TRANSPORTE DE ENTULHO EM CAÇAMBA ESTACIONÁRIA INCLUSO A CARGA MANUAL m3 </t>
  </si>
  <si>
    <t xml:space="preserve">VERGA/CONTRAVERGA EM CONCRETO ARMADO FCK = 20 MPA </t>
  </si>
  <si>
    <t xml:space="preserve">ANEL DE VEDAÇÃO PARA VASO SANITÁRIO </t>
  </si>
  <si>
    <t xml:space="preserve">PORTA TOALHA HASTE CURTA EM METAL/ACABAMENTO CROMADO </t>
  </si>
  <si>
    <t>ÁREA DE LAJE</t>
  </si>
  <si>
    <t>SALA : (2,84+4,60+2,60+3,53)* 2,80 = 38,00                         DESCONTO PORTAS E JANELAS: (0,80 * 2,10)+ ( 0,90 * 2,10) +2*(1,20 *1,0) = 5,97</t>
  </si>
  <si>
    <t>QUARTO: (2,85 + 2,85 + 2,50 + 2,50)*2,80 = 59,92                              DESCONTO PORTAS E JANELAS: (0,80 * 2,10)+(1,50 * 1,00) = 3,18</t>
  </si>
  <si>
    <t>QUARTO:(2,85+ 2,85 + 2,85 +2,85)* 2,80 = 31,92                 DESCONTO PORTAS E JANELAS: (0,80 * 2,10)+(1,50 * 1,00) = 3,18</t>
  </si>
  <si>
    <t>ÁREA EXTERNA: 1,0 * 1,50 = 1,5</t>
  </si>
  <si>
    <t xml:space="preserve">PAREDES EXTERNAS: (3,11 + 11,35 + 3,11 + 2,60 + 2,73+ 4,86 + 2,73 + 3,89) * 4,10 = 140,96                                       DESCONTO PORTAS E JANELAS: 2*(1,50 * 1,0) + 3* (1,20 * 1,0) + (0,50 * 0,50)+ (0,60* 0,60) + 2*(0,80 * 2,10) = 10,57            DESCONTO REVESTIMENTO DE PAREDE: 1,50 * 1,0 = 1,5                           </t>
  </si>
  <si>
    <t>PORTA DE ENTRADA: 2,10 X 0,80 *3 = 5,04</t>
  </si>
  <si>
    <t>PORTA COZINHA: 2,10 X 0,80 *3 = 5,04</t>
  </si>
  <si>
    <t>PORTINHOLA ALÇAPÃO: 0,60 X 0,60 *3 = 1,08</t>
  </si>
  <si>
    <t>BANHEIRO 0,5 X 0,5 = 0,25</t>
  </si>
  <si>
    <t>QUARTO 1: ((1,50 X 1,00) /2)*2 = 1,50</t>
  </si>
  <si>
    <t>QUARTO 2: ((1,50 X 1,00) /2)*2 = 1,50</t>
  </si>
  <si>
    <t>COZINHA:(( 1,20 X 1,00)/2)*2 = 1,20</t>
  </si>
  <si>
    <t>SALA: (( 2 *(1,20 X 1,00))/2)*2 = 2,40</t>
  </si>
  <si>
    <t>BANHEIRO: 0,60 * 2,10 *3 = 3,78                                                            QUARTO: 0,80*2,10 *3 = 5,04                                                       QUARTO: 0,80*2,10 *3 = 5,04</t>
  </si>
  <si>
    <t>1.1</t>
  </si>
  <si>
    <t>1.2</t>
  </si>
  <si>
    <t>2.1</t>
  </si>
  <si>
    <t>3.1</t>
  </si>
  <si>
    <t>3.2</t>
  </si>
  <si>
    <t>4.1</t>
  </si>
  <si>
    <t>4.2</t>
  </si>
  <si>
    <t>4.3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</si>
  <si>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</si>
  <si>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</si>
  <si>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</si>
  <si>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</si>
  <si>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</si>
  <si>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</si>
  <si>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</si>
  <si>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</si>
  <si>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</si>
  <si>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</si>
  <si>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</si>
  <si>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</si>
  <si>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</si>
  <si>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</si>
  <si>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</si>
  <si>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</si>
  <si>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</si>
  <si>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</si>
  <si>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</si>
  <si>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</si>
  <si>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</si>
  <si>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</si>
  <si>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</si>
  <si>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</si>
  <si>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7.1</t>
  </si>
  <si>
    <t>7.1.2</t>
  </si>
  <si>
    <t>7.1.3</t>
  </si>
  <si>
    <t>7.1.4</t>
  </si>
  <si>
    <t>7.1.5</t>
  </si>
  <si>
    <t>7.1.6</t>
  </si>
  <si>
    <t>7.2</t>
  </si>
  <si>
    <t>7.2.1</t>
  </si>
  <si>
    <t>7.2.2</t>
  </si>
  <si>
    <t>7.2.3</t>
  </si>
  <si>
    <t>7.2.4</t>
  </si>
  <si>
    <t>7.2.5</t>
  </si>
  <si>
    <t>7.2.6</t>
  </si>
  <si>
    <t>7.3</t>
  </si>
  <si>
    <t>7.3.1</t>
  </si>
  <si>
    <t>7.3.2</t>
  </si>
  <si>
    <t>7.3.3</t>
  </si>
  <si>
    <t>7.3.4</t>
  </si>
  <si>
    <t>7.4</t>
  </si>
  <si>
    <t>7.4.1</t>
  </si>
  <si>
    <t>7.4.2</t>
  </si>
  <si>
    <t>7.4.3</t>
  </si>
  <si>
    <t>7.5</t>
  </si>
  <si>
    <t>7.5.1</t>
  </si>
  <si>
    <t>7.5.2</t>
  </si>
  <si>
    <t>7.5.3</t>
  </si>
  <si>
    <t>7.5.4</t>
  </si>
  <si>
    <t>7.6</t>
  </si>
  <si>
    <t>7.6.1</t>
  </si>
  <si>
    <t>7.6.2</t>
  </si>
  <si>
    <t>7.6.3</t>
  </si>
  <si>
    <t>A.</t>
  </si>
  <si>
    <t>B.</t>
  </si>
  <si>
    <t>7.7</t>
  </si>
  <si>
    <t>7.7.1</t>
  </si>
  <si>
    <t>7.7.2</t>
  </si>
  <si>
    <t>7.8</t>
  </si>
  <si>
    <t>7.8.1</t>
  </si>
  <si>
    <t>7.9</t>
  </si>
  <si>
    <t>7.9.1</t>
  </si>
  <si>
    <t>7.9.2</t>
  </si>
  <si>
    <t>7.9.3</t>
  </si>
  <si>
    <t>7.10</t>
  </si>
  <si>
    <t>7.10.1</t>
  </si>
  <si>
    <t>C.</t>
  </si>
  <si>
    <t>7.11</t>
  </si>
  <si>
    <t>7.11.1</t>
  </si>
  <si>
    <t>7.12</t>
  </si>
  <si>
    <t>7.12.1</t>
  </si>
  <si>
    <t>7.13</t>
  </si>
  <si>
    <t>7.13.1</t>
  </si>
  <si>
    <t>7.13.2</t>
  </si>
  <si>
    <t>7.13.3</t>
  </si>
  <si>
    <t>7.13.4</t>
  </si>
  <si>
    <t>7.13.5</t>
  </si>
  <si>
    <t>7.14</t>
  </si>
  <si>
    <t>7.14.1</t>
  </si>
  <si>
    <t>7.14.2</t>
  </si>
  <si>
    <t>7.14.3</t>
  </si>
  <si>
    <t>7.14.4</t>
  </si>
  <si>
    <t>8.1</t>
  </si>
  <si>
    <t>9.1</t>
  </si>
  <si>
    <t>10.1</t>
  </si>
  <si>
    <t>11.1</t>
  </si>
  <si>
    <t>11.2</t>
  </si>
  <si>
    <t>11.3</t>
  </si>
  <si>
    <t>12.1</t>
  </si>
  <si>
    <t>12.2</t>
  </si>
  <si>
    <t>13.1</t>
  </si>
  <si>
    <t>13.2</t>
  </si>
  <si>
    <t>13.3</t>
  </si>
  <si>
    <t>14.1</t>
  </si>
  <si>
    <t>15.1</t>
  </si>
  <si>
    <t>15.2</t>
  </si>
  <si>
    <t>15.3</t>
  </si>
  <si>
    <t>15.4</t>
  </si>
  <si>
    <t>16.1</t>
  </si>
  <si>
    <t>16.2</t>
  </si>
  <si>
    <t>17.1</t>
  </si>
  <si>
    <t>17.2</t>
  </si>
  <si>
    <t>17.3</t>
  </si>
  <si>
    <t>17.4</t>
  </si>
  <si>
    <t>17.5</t>
  </si>
  <si>
    <t>18.1</t>
  </si>
  <si>
    <t>19.1</t>
  </si>
  <si>
    <t>19.2</t>
  </si>
  <si>
    <t>19.3</t>
  </si>
  <si>
    <t>19.4</t>
  </si>
  <si>
    <t>19.5</t>
  </si>
  <si>
    <t>19.6</t>
  </si>
  <si>
    <t>19.7</t>
  </si>
  <si>
    <t>20.1</t>
  </si>
  <si>
    <t>JANELAS: (1,50 + 1,50 + 1,20 + 1,20 +1,20 +0,50) X 2=14,2 M PORTAS: ( 0,80 + 0,80 + 0,80 + 0,80 + 0,60) = 3,80M   PORTAS + JANELAS: 18 * 0,15*0,20*0,20= 0,11</t>
  </si>
  <si>
    <t>VALOR DO SERVIÇO</t>
  </si>
  <si>
    <t>% DO SERVIÇO</t>
  </si>
  <si>
    <t>VALOR DO SERVIÇO EXECUTADO</t>
  </si>
  <si>
    <t>PORCENTAGEM DO SERVIÇO EXECUTADO</t>
  </si>
  <si>
    <t>5.6</t>
  </si>
  <si>
    <t>18.2</t>
  </si>
  <si>
    <t xml:space="preserve"> ADMINISTRAÇÃO - MENSALISTAS</t>
  </si>
  <si>
    <t xml:space="preserve">ENGENHEIRO - (OBRAS CIVIS) </t>
  </si>
  <si>
    <t xml:space="preserve">H </t>
  </si>
  <si>
    <t xml:space="preserve"> ENCARREGADO - (OBRAS CIVIS)</t>
  </si>
  <si>
    <t>20.2</t>
  </si>
  <si>
    <t>H</t>
  </si>
  <si>
    <t>QUARTOS: 4,00</t>
  </si>
  <si>
    <t>COZINHA: 4,00</t>
  </si>
  <si>
    <t>SALA: 2,00</t>
  </si>
  <si>
    <t>COZINHA: 2,00</t>
  </si>
  <si>
    <t xml:space="preserve"> LAVATÓRIO MÉDIO COM COLUNA</t>
  </si>
  <si>
    <t xml:space="preserve"> Um</t>
  </si>
  <si>
    <t xml:space="preserve"> CHUVEIRO ELÉTRICO EM PVC COM BRAÇO METÁLICO Un </t>
  </si>
  <si>
    <t>ÁREA DE SERVIÇO: 1,00</t>
  </si>
  <si>
    <t>(11,35 + 3,11 + 3,89 + 2,73 + 4,86 + 2,73 + 2,60 + 3,12  + 2,84 +  2,84 + 1,72+1,84 )* 4,10 = 178,88</t>
  </si>
  <si>
    <t>DESCONTO PORTAS E JANELAS: ( 2* 1,50 *1,0)+ ( 3 *1,20 * 1,0) +( 4 * 0,80 * 2,10) + ( 0,60 * 2,10) +(0,5*0,5) = 14,83</t>
  </si>
  <si>
    <t xml:space="preserve">COMPRIMENTO BALDRAME: 51,00 * (0,15+0,15+0,15) </t>
  </si>
  <si>
    <t xml:space="preserve">ESQUADRIAS VENEZIANAS: 6,30 /2 </t>
  </si>
  <si>
    <t>HALL: (0,90 + 0,90 + 1,84 + 1,08) * 2,80 = 13,19            DESCONTO PORTAS: 2*(0,80 * 2,10)+ (0,60*2,10) = 4,62</t>
  </si>
  <si>
    <t>COZINHA: (3,50 + 3,50 + 2,85 + 2,85 )*2,80 = 35,56                               DESCONTO PORTAS E JANELAS: (0,80 * 2,10)+ ( 0,90 * 2,10) +(1,20 *1,0) = 4,77</t>
  </si>
  <si>
    <t>BANHEIRO: (1,72 + 1,80 +1,72 +1,80)*2,80 = 19,71              DESCONTO PORTAS E JANELAS:(0,60*2,10)+(0,50*0,50)+(0,60*0,60) = 1,87</t>
  </si>
  <si>
    <t xml:space="preserve">PAREDES EXTERNAS: (3,11 + 11,35 + 3,11 + 2,60 + 2,73+ 4,86 + 2,75 + 3,89) * 4,10 = 99,96                                       DESCONTO PORTAS E JANELAS: 2*(1,50 * 1,0) + 3* (1,20 * 1,0) + (0,50 * 0,50)+ (0,60* 0,60) + 2*(0,80 * 2,10) = 10,57            DESCONTO REVESTIMENTO DE PAREDE: 1,50 * 1,0 = 1,5                             </t>
  </si>
  <si>
    <t>BEIRAL: 35,20 *0,10= 3,52 M²</t>
  </si>
  <si>
    <t>TETO: 42,26M²</t>
  </si>
  <si>
    <t xml:space="preserve"> EMASSAMENTO COM MASSA PVA UMA DEMAO</t>
  </si>
  <si>
    <t xml:space="preserve"> EMASSAMENTO COM MASSA PVA UMA DEMAO </t>
  </si>
  <si>
    <t>2.2</t>
  </si>
  <si>
    <t>COMPOSIÇÃO</t>
  </si>
  <si>
    <t>BDI (26,65%)</t>
  </si>
  <si>
    <t>TOTAL COM BDI</t>
  </si>
  <si>
    <t>COMPOSIÇÃO PARA EXECUÇÃO DE 01 CASA PADRÃO POPULAR</t>
  </si>
  <si>
    <t xml:space="preserve">LEONARDO MARTINS DE CASTRO TEIXEIRA </t>
  </si>
  <si>
    <t>SECRETÁRIO MUNICIPAL DE OBRAS</t>
  </si>
  <si>
    <t>ENGENHEIRO CIVIL</t>
  </si>
  <si>
    <t>CREA: 7455/D-GO</t>
  </si>
  <si>
    <t>_______________________________________________________________</t>
  </si>
  <si>
    <t>CONSTRUÇÃO DAS UNIDADES HABITACIONAIS</t>
  </si>
  <si>
    <t>END.: LOTEAMENTO CIDADE JARDIM</t>
  </si>
  <si>
    <t>3 PLACAS (1,50*2,00)</t>
  </si>
  <si>
    <t>GRUPO DE SERVIÇO: COMPOSIÇÃO UNIDADES HABITACIONAIS</t>
  </si>
  <si>
    <t>GRUPO DE SERVIÇO: COMPOSIÇÃO CANTEIRO DE OBRAS</t>
  </si>
  <si>
    <t>CANTEIRO DE OBRAS</t>
  </si>
  <si>
    <t>COMPOSIÇÃO PARA CANTEIRO DE OBRAS</t>
  </si>
  <si>
    <t xml:space="preserve">REF.: TABELA 133 - CUSTOS DE OBRAS CIVIS - DEZEMBRO/2018 </t>
  </si>
  <si>
    <t>GRUPO DE SERVIÇO: 164- SERVIÇOS PRELIMINARES ( PARA 60 CASAS)</t>
  </si>
  <si>
    <t>GRUPO DE SERVIÇO: 187- ADMINISTRAÇÃO - MENSALISTAS ( PARA 60 CASAS)</t>
  </si>
  <si>
    <t>GRUPO DE SERVIÇO: COMPOSIÇÃO CANTEIRO DE OBRAS ( PARA 60 CASAS)</t>
  </si>
  <si>
    <t>COMPOSIÇÃO CANTEIRO DE OBRAS</t>
  </si>
  <si>
    <t>3.3</t>
  </si>
  <si>
    <t>3.4</t>
  </si>
  <si>
    <t>3.5</t>
  </si>
  <si>
    <t>3.6</t>
  </si>
  <si>
    <t>3.7</t>
  </si>
  <si>
    <t>CRONOGRAMA FISICO-FINANCEIRO: COMPOSIÇÃO 2</t>
  </si>
  <si>
    <t>CRONOGRAMA FISICO-FINANCEIRO: 60 CASAS PADRÃO POPULAR</t>
  </si>
  <si>
    <t>COMPOSIÇÃO UNIDADES HABITACIONAIS</t>
  </si>
  <si>
    <t xml:space="preserve">GRUPO DE SERVIÇO: 187- ADMINISTRAÇÃO - MENSALISTAS </t>
  </si>
  <si>
    <t>ORÇAMENTO- 60 CASAS PADRÃO POPULAR</t>
  </si>
  <si>
    <t>MEMÓRIA DE CALCULO: 60 CASAS PADRÃO POPULAR</t>
  </si>
  <si>
    <t>20 DE MAIO DE 2019</t>
  </si>
  <si>
    <t>20 DE MAIO  2019</t>
  </si>
  <si>
    <t>BDI (26,65)</t>
  </si>
  <si>
    <t xml:space="preserve">TOTAL COM BDI: </t>
  </si>
  <si>
    <t>TOTAL COM BDI:</t>
  </si>
  <si>
    <t xml:space="preserve">M2 </t>
  </si>
  <si>
    <t xml:space="preserve"> EXECUÇÃO DE ESCRITÓRIO EM CANTEIRO DE OBRA EM CHAPA DE MADEIRA COMPENSADA, NÃO INCLUSO MOBILIÁRIO E EQUIPAMENTOS. AF_02/2016</t>
  </si>
  <si>
    <t>M2</t>
  </si>
  <si>
    <t>EXECUÇÃO DE ALMOXARIFADO EM CANTEIRO DE OBRA EM CHAPA DE MADEIRA COMPENSADA, INCLUSO PRATELEIRAS. AF_02/2016</t>
  </si>
  <si>
    <t>EXECUÇÃO DE REFEITÓRIO EM CANTEIRO DE OBRA EM CHAPA DE MADEIRA COMPENSADA, NÃO INCLUSO MOBILIÁRIO E EQUIPAMENTOS. AF_02/2016</t>
  </si>
  <si>
    <t xml:space="preserve"> EXECUÇÃO DE SANITÁRIO E VESTIÁRIO EM CANTEIRO DE OBRA EM CHAPA DE MADEIRA COMPENSADA, NÃO INCLUSO MOBILIÁRIO. AF_02/2016</t>
  </si>
  <si>
    <t>EXECUÇÃO DE DEPÓSITO EM CANTEIRO DE OBRA EM CHAPA DE MADEIRA COMPENSADA, NÃO INCLUSO MOBILIÁRIO. AF_04/2016</t>
  </si>
  <si>
    <t>SINAPI</t>
  </si>
  <si>
    <t xml:space="preserve">un </t>
  </si>
  <si>
    <t xml:space="preserve"> MOBILIZAÇÃO DO CANTEIRO DE OBRAS - INCLUSIVE CARGA E DESCARGA E A HORA IMPRODUTIVA DO CAMINHÃO - ( EXCLUSO O TRANSPORTE )</t>
  </si>
  <si>
    <t>DESMOBILIZAÇÃO DO CANTEIRO DE OBRAS - INCLUSIVE CARGA E DESCARGA E A HORA IMPRODUTIVA DO CAMINHÃO - ( EXCLUSO O TRANSPORTE )</t>
  </si>
  <si>
    <t>MOBILIZAÇÃO DO CANTEIRO DE OBRAS - INCLUSIVE CARGA E DESCARGA E A HORA IMPRODUTIVA DO CAMINHÃO - ( EXCLUSO O TRANSPORTE )</t>
  </si>
  <si>
    <t xml:space="preserve">5,0 X 4,0 </t>
  </si>
  <si>
    <t>8,0 X 5,0</t>
  </si>
  <si>
    <t>3,0 X 4,0</t>
  </si>
  <si>
    <t>4 BANHEIRO ( 1,0 X 1,0)</t>
  </si>
  <si>
    <t>4,0 X3,0</t>
  </si>
  <si>
    <t>REF.: TABELA 133 - CUSTOS DE OBRAS CIVIS - DEZEMBRO/2018 - DESONERADA /SINAPI-CUSTO DE COMPOSIÇÕES - SINTÉTICO - MARÇO/18</t>
  </si>
  <si>
    <t>6 MESES * 20 DIAS * 1H</t>
  </si>
  <si>
    <t>6 MESES * 20 DIAS * 8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</si>
</sst>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6" fillId="4" borderId="1" xfId="1" applyFont="1" applyFill="1" applyBorder="1" applyAlignment="1">
      <alignment horizontal="center" vertical="center"/>
    </xf>
    <xf numFmtId="2" fontId="6" fillId="4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justify" vertical="center"/>
    </xf>
    <xf numFmtId="0" fontId="5" fillId="2" borderId="1" xfId="1" applyNumberFormat="1" applyFont="1" applyFill="1" applyBorder="1" applyAlignment="1">
      <alignment horizontal="left"/>
    </xf>
    <xf numFmtId="0" fontId="5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horizontal="left" vertical="center"/>
    </xf>
    <xf numFmtId="165" fontId="6" fillId="4" borderId="1" xfId="1" applyNumberFormat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6" fillId="2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justify" vertic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1" xfId="1" applyNumberFormat="1" applyFont="1" applyFill="1" applyBorder="1" applyAlignment="1">
      <alignment horizontal="left"/>
    </xf>
    <xf numFmtId="49" fontId="6" fillId="6" borderId="1" xfId="1" applyNumberFormat="1" applyFont="1" applyFill="1" applyBorder="1" applyAlignment="1">
      <alignment horizontal="left" vertical="top"/>
    </xf>
    <xf numFmtId="0" fontId="6" fillId="6" borderId="1" xfId="1" applyFont="1" applyFill="1" applyBorder="1" applyAlignment="1">
      <alignment horizontal="center" vertical="center"/>
    </xf>
    <xf numFmtId="2" fontId="6" fillId="6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0" fontId="3" fillId="0" borderId="1" xfId="0" applyFont="1" applyBorder="1"/>
    <xf numFmtId="2" fontId="3" fillId="0" borderId="0" xfId="0" applyNumberFormat="1" applyFont="1"/>
    <xf numFmtId="0" fontId="3" fillId="0" borderId="1" xfId="0" applyFont="1" applyBorder="1" applyAlignment="1">
      <alignment horizontal="center"/>
    </xf>
    <xf numFmtId="0" fontId="5" fillId="2" borderId="1" xfId="1" applyFont="1" applyFill="1" applyBorder="1" applyAlignment="1">
      <alignment horizontal="justify" vertic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6" fillId="4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5" fillId="2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left" vertical="center"/>
    </xf>
    <xf numFmtId="0" fontId="3" fillId="0" borderId="1" xfId="0" applyFont="1" applyBorder="1"/>
    <xf numFmtId="165" fontId="6" fillId="4" borderId="2" xfId="1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2" xfId="4" applyNumberFormat="1" applyFont="1" applyFill="1" applyBorder="1" applyAlignment="1">
      <alignment horizontal="center" vertical="center"/>
    </xf>
    <xf numFmtId="165" fontId="5" fillId="2" borderId="2" xfId="2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/>
    </xf>
    <xf numFmtId="165" fontId="3" fillId="0" borderId="1" xfId="0" applyNumberFormat="1" applyFont="1" applyBorder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1" xfId="1" applyFont="1" applyFill="1" applyBorder="1" applyAlignment="1">
      <alignment horizontal="justify"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9" xfId="0" applyFont="1" applyBorder="1"/>
    <xf numFmtId="0" fontId="3" fillId="0" borderId="1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0" fontId="3" fillId="0" borderId="1" xfId="0" applyFont="1" applyBorder="1"/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justify" vertical="center"/>
    </xf>
    <xf numFmtId="0" fontId="5" fillId="2" borderId="9" xfId="1" applyFont="1" applyFill="1" applyBorder="1" applyAlignment="1">
      <alignment horizontal="left" wrapText="1"/>
    </xf>
    <xf numFmtId="0" fontId="5" fillId="2" borderId="9" xfId="1" applyFont="1" applyFill="1" applyBorder="1" applyAlignment="1">
      <alignment horizontal="center" vertical="center"/>
    </xf>
    <xf numFmtId="2" fontId="5" fillId="2" borderId="9" xfId="1" applyNumberFormat="1" applyFont="1" applyFill="1" applyBorder="1" applyAlignment="1">
      <alignment horizontal="center" vertical="center"/>
    </xf>
    <xf numFmtId="165" fontId="3" fillId="0" borderId="9" xfId="0" applyNumberFormat="1" applyFont="1" applyBorder="1"/>
    <xf numFmtId="0" fontId="6" fillId="0" borderId="3" xfId="1" applyFont="1" applyFill="1" applyBorder="1" applyAlignment="1">
      <alignment horizontal="right" vertical="center"/>
    </xf>
    <xf numFmtId="165" fontId="6" fillId="0" borderId="3" xfId="4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/>
    <xf numFmtId="0" fontId="6" fillId="2" borderId="1" xfId="1" applyFont="1" applyFill="1" applyBorder="1" applyAlignment="1">
      <alignment horizontal="justify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165" fontId="4" fillId="0" borderId="1" xfId="0" applyNumberFormat="1" applyFont="1" applyBorder="1"/>
    <xf numFmtId="9" fontId="4" fillId="0" borderId="1" xfId="5" applyFont="1" applyBorder="1"/>
    <xf numFmtId="9" fontId="3" fillId="0" borderId="1" xfId="5" applyFont="1" applyBorder="1"/>
    <xf numFmtId="10" fontId="3" fillId="0" borderId="1" xfId="5" applyNumberFormat="1" applyFont="1" applyBorder="1"/>
    <xf numFmtId="10" fontId="4" fillId="0" borderId="1" xfId="5" applyNumberFormat="1" applyFont="1" applyBorder="1"/>
    <xf numFmtId="10" fontId="8" fillId="7" borderId="1" xfId="5" applyNumberFormat="1" applyFont="1" applyFill="1" applyBorder="1"/>
    <xf numFmtId="10" fontId="8" fillId="0" borderId="1" xfId="5" applyNumberFormat="1" applyFont="1" applyBorder="1"/>
    <xf numFmtId="10" fontId="3" fillId="0" borderId="0" xfId="5" applyNumberFormat="1" applyFont="1"/>
    <xf numFmtId="0" fontId="3" fillId="0" borderId="1" xfId="0" applyNumberFormat="1" applyFont="1" applyBorder="1"/>
    <xf numFmtId="0" fontId="4" fillId="6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6" fillId="0" borderId="1" xfId="1" applyFont="1" applyFill="1" applyBorder="1" applyAlignment="1">
      <alignment horizontal="right" vertical="center"/>
    </xf>
    <xf numFmtId="165" fontId="6" fillId="0" borderId="1" xfId="4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/>
    <xf numFmtId="0" fontId="6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6" fillId="0" borderId="3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2" fontId="5" fillId="2" borderId="1" xfId="1" applyNumberFormat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2" fontId="5" fillId="2" borderId="7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6" xfId="0" applyBorder="1"/>
    <xf numFmtId="0" fontId="0" fillId="0" borderId="0" xfId="0" applyBorder="1"/>
    <xf numFmtId="0" fontId="0" fillId="0" borderId="0" xfId="0" applyFill="1"/>
    <xf numFmtId="165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7" xfId="0" applyFont="1" applyBorder="1"/>
    <xf numFmtId="0" fontId="5" fillId="0" borderId="7" xfId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center" vertical="center"/>
    </xf>
    <xf numFmtId="10" fontId="8" fillId="8" borderId="1" xfId="0" applyNumberFormat="1" applyFont="1" applyFill="1" applyBorder="1"/>
    <xf numFmtId="9" fontId="3" fillId="0" borderId="1" xfId="0" applyNumberFormat="1" applyFont="1" applyBorder="1"/>
    <xf numFmtId="0" fontId="4" fillId="0" borderId="1" xfId="0" applyFont="1" applyBorder="1" applyAlignment="1">
      <alignment horizontal="left"/>
    </xf>
    <xf numFmtId="10" fontId="8" fillId="0" borderId="1" xfId="5" applyNumberFormat="1" applyFont="1" applyFill="1" applyBorder="1"/>
    <xf numFmtId="10" fontId="8" fillId="0" borderId="2" xfId="5" applyNumberFormat="1" applyFont="1" applyBorder="1"/>
    <xf numFmtId="10" fontId="8" fillId="7" borderId="2" xfId="5" applyNumberFormat="1" applyFont="1" applyFill="1" applyBorder="1"/>
    <xf numFmtId="0" fontId="4" fillId="5" borderId="1" xfId="0" applyFont="1" applyFill="1" applyBorder="1"/>
    <xf numFmtId="0" fontId="4" fillId="0" borderId="0" xfId="0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6" fillId="0" borderId="1" xfId="0" applyNumberFormat="1" applyFont="1" applyFill="1" applyBorder="1"/>
    <xf numFmtId="165" fontId="5" fillId="0" borderId="1" xfId="0" applyNumberFormat="1" applyFont="1" applyFill="1" applyBorder="1"/>
    <xf numFmtId="0" fontId="0" fillId="0" borderId="0" xfId="0" applyFont="1"/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2" borderId="0" xfId="0" applyFill="1"/>
    <xf numFmtId="0" fontId="4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65" fontId="3" fillId="0" borderId="0" xfId="0" applyNumberFormat="1" applyFont="1" applyFill="1" applyBorder="1"/>
    <xf numFmtId="0" fontId="5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/>
    <xf numFmtId="0" fontId="5" fillId="0" borderId="1" xfId="1" applyFont="1" applyBorder="1" applyAlignment="1">
      <alignment horizontal="left"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5" fillId="2" borderId="9" xfId="4" applyNumberFormat="1" applyFont="1" applyFill="1" applyBorder="1" applyAlignment="1" applyProtection="1">
      <alignment horizontal="center" vertical="center"/>
      <protection locked="0"/>
    </xf>
    <xf numFmtId="165" fontId="5" fillId="2" borderId="9" xfId="4" applyNumberFormat="1" applyFont="1" applyFill="1" applyBorder="1" applyAlignment="1" applyProtection="1">
      <alignment horizontal="center" vertical="center" wrapText="1"/>
      <protection locked="0"/>
    </xf>
    <xf numFmtId="165" fontId="5" fillId="2" borderId="14" xfId="4" applyNumberFormat="1" applyFont="1" applyFill="1" applyBorder="1" applyAlignment="1" applyProtection="1">
      <alignment horizontal="center" vertical="center"/>
      <protection locked="0"/>
    </xf>
    <xf numFmtId="165" fontId="6" fillId="3" borderId="1" xfId="4" applyNumberFormat="1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Protection="1">
      <protection locked="0"/>
    </xf>
    <xf numFmtId="165" fontId="5" fillId="0" borderId="1" xfId="1" applyNumberFormat="1" applyFont="1" applyFill="1" applyBorder="1" applyAlignment="1" applyProtection="1">
      <alignment horizontal="right" vertical="center"/>
      <protection locked="0"/>
    </xf>
    <xf numFmtId="165" fontId="5" fillId="0" borderId="1" xfId="4" applyNumberFormat="1" applyFont="1" applyFill="1" applyBorder="1" applyAlignment="1" applyProtection="1">
      <alignment horizontal="center" vertical="center"/>
      <protection locked="0"/>
    </xf>
    <xf numFmtId="165" fontId="6" fillId="3" borderId="1" xfId="0" applyNumberFormat="1" applyFont="1" applyFill="1" applyBorder="1" applyProtection="1">
      <protection locked="0"/>
    </xf>
    <xf numFmtId="165" fontId="6" fillId="9" borderId="1" xfId="4" applyNumberFormat="1" applyFont="1" applyFill="1" applyBorder="1" applyAlignment="1" applyProtection="1">
      <alignment horizontal="center" vertical="center"/>
      <protection locked="0"/>
    </xf>
    <xf numFmtId="165" fontId="6" fillId="9" borderId="1" xfId="0" applyNumberFormat="1" applyFont="1" applyFill="1" applyBorder="1" applyProtection="1">
      <protection locked="0"/>
    </xf>
    <xf numFmtId="165" fontId="3" fillId="0" borderId="1" xfId="0" applyNumberFormat="1" applyFont="1" applyBorder="1" applyProtection="1">
      <protection locked="0"/>
    </xf>
    <xf numFmtId="165" fontId="9" fillId="4" borderId="1" xfId="0" applyNumberFormat="1" applyFont="1" applyFill="1" applyBorder="1" applyProtection="1"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protection locked="0"/>
    </xf>
    <xf numFmtId="165" fontId="4" fillId="9" borderId="1" xfId="0" applyNumberFormat="1" applyFont="1" applyFill="1" applyBorder="1" applyAlignment="1" applyProtection="1">
      <alignment horizontal="center"/>
      <protection locked="0"/>
    </xf>
    <xf numFmtId="165" fontId="4" fillId="9" borderId="1" xfId="0" applyNumberFormat="1" applyFont="1" applyFill="1" applyBorder="1" applyProtection="1">
      <protection locked="0"/>
    </xf>
    <xf numFmtId="165" fontId="4" fillId="9" borderId="1" xfId="0" applyNumberFormat="1" applyFont="1" applyFill="1" applyBorder="1" applyAlignment="1" applyProtection="1">
      <alignment horizontal="right"/>
      <protection locked="0"/>
    </xf>
    <xf numFmtId="0" fontId="4" fillId="9" borderId="1" xfId="0" applyFont="1" applyFill="1" applyBorder="1" applyAlignment="1" applyProtection="1">
      <alignment horizontal="right"/>
      <protection locked="0"/>
    </xf>
    <xf numFmtId="0" fontId="0" fillId="9" borderId="1" xfId="0" applyFill="1" applyBorder="1" applyProtection="1">
      <protection locked="0"/>
    </xf>
    <xf numFmtId="165" fontId="5" fillId="2" borderId="1" xfId="4" applyNumberFormat="1" applyFont="1" applyFill="1" applyBorder="1" applyAlignment="1" applyProtection="1">
      <alignment horizontal="center" vertical="center"/>
      <protection locked="0"/>
    </xf>
    <xf numFmtId="165" fontId="5" fillId="2" borderId="1" xfId="4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4" applyNumberFormat="1" applyFont="1" applyFill="1" applyBorder="1" applyAlignment="1" applyProtection="1">
      <alignment horizontal="center" vertical="center"/>
      <protection locked="0"/>
    </xf>
    <xf numFmtId="165" fontId="6" fillId="3" borderId="2" xfId="1" applyNumberFormat="1" applyFont="1" applyFill="1" applyBorder="1" applyAlignment="1" applyProtection="1">
      <alignment horizontal="center" vertical="center"/>
      <protection locked="0"/>
    </xf>
    <xf numFmtId="165" fontId="5" fillId="2" borderId="1" xfId="1" applyNumberFormat="1" applyFont="1" applyFill="1" applyBorder="1" applyAlignment="1" applyProtection="1">
      <alignment horizontal="center" vertical="center"/>
      <protection locked="0"/>
    </xf>
    <xf numFmtId="165" fontId="5" fillId="2" borderId="2" xfId="1" applyNumberFormat="1" applyFont="1" applyFill="1" applyBorder="1" applyAlignment="1" applyProtection="1">
      <alignment horizontal="center" vertical="center"/>
      <protection locked="0"/>
    </xf>
    <xf numFmtId="165" fontId="6" fillId="3" borderId="2" xfId="4" applyNumberFormat="1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165" fontId="5" fillId="2" borderId="2" xfId="2" applyNumberFormat="1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 applyProtection="1">
      <alignment vertical="center" wrapText="1"/>
      <protection locked="0"/>
    </xf>
    <xf numFmtId="165" fontId="3" fillId="9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6" fillId="3" borderId="1" xfId="1" applyFont="1" applyFill="1" applyBorder="1" applyAlignment="1">
      <alignment horizontal="right" vertical="center"/>
    </xf>
    <xf numFmtId="0" fontId="6" fillId="5" borderId="2" xfId="1" applyFont="1" applyFill="1" applyBorder="1" applyAlignment="1">
      <alignment horizontal="left" vertical="center"/>
    </xf>
    <xf numFmtId="0" fontId="6" fillId="5" borderId="3" xfId="1" applyFont="1" applyFill="1" applyBorder="1" applyAlignment="1">
      <alignment horizontal="left" vertical="center"/>
    </xf>
    <xf numFmtId="0" fontId="6" fillId="5" borderId="4" xfId="1" applyFont="1" applyFill="1" applyBorder="1" applyAlignment="1">
      <alignment horizontal="left" vertical="center"/>
    </xf>
    <xf numFmtId="0" fontId="9" fillId="4" borderId="1" xfId="0" applyFont="1" applyFill="1" applyBorder="1" applyAlignment="1" applyProtection="1">
      <alignment horizontal="right"/>
      <protection locked="0"/>
    </xf>
    <xf numFmtId="0" fontId="6" fillId="4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right" vertical="center"/>
    </xf>
    <xf numFmtId="0" fontId="6" fillId="3" borderId="4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4" xfId="0" applyNumberFormat="1" applyFont="1" applyBorder="1" applyAlignment="1" applyProtection="1">
      <alignment horizont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 applyProtection="1">
      <alignment horizontal="center" vertical="center"/>
      <protection locked="0"/>
    </xf>
    <xf numFmtId="165" fontId="5" fillId="0" borderId="4" xfId="1" applyNumberFormat="1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>
      <alignment horizontal="right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right"/>
    </xf>
    <xf numFmtId="0" fontId="4" fillId="9" borderId="3" xfId="0" applyFont="1" applyFill="1" applyBorder="1" applyAlignment="1">
      <alignment horizontal="right"/>
    </xf>
    <xf numFmtId="0" fontId="4" fillId="9" borderId="4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5" borderId="2" xfId="1" applyFont="1" applyFill="1" applyBorder="1" applyAlignment="1"/>
    <xf numFmtId="0" fontId="6" fillId="5" borderId="3" xfId="1" applyFont="1" applyFill="1" applyBorder="1" applyAlignment="1"/>
    <xf numFmtId="0" fontId="6" fillId="5" borderId="4" xfId="1" applyFont="1" applyFill="1" applyBorder="1" applyAlignment="1"/>
    <xf numFmtId="0" fontId="6" fillId="5" borderId="2" xfId="1" applyFont="1" applyFill="1" applyBorder="1" applyAlignment="1">
      <alignment horizontal="left"/>
    </xf>
    <xf numFmtId="0" fontId="6" fillId="5" borderId="3" xfId="1" applyFont="1" applyFill="1" applyBorder="1" applyAlignment="1">
      <alignment horizontal="left"/>
    </xf>
    <xf numFmtId="0" fontId="6" fillId="5" borderId="4" xfId="1" applyFont="1" applyFill="1" applyBorder="1" applyAlignment="1">
      <alignment horizontal="left"/>
    </xf>
    <xf numFmtId="0" fontId="6" fillId="5" borderId="2" xfId="1" applyFont="1" applyFill="1" applyBorder="1" applyAlignment="1">
      <alignment horizontal="left" wrapText="1"/>
    </xf>
    <xf numFmtId="0" fontId="6" fillId="5" borderId="3" xfId="1" applyFont="1" applyFill="1" applyBorder="1" applyAlignment="1">
      <alignment horizontal="left" wrapText="1"/>
    </xf>
    <xf numFmtId="0" fontId="6" fillId="5" borderId="4" xfId="1" applyFont="1" applyFill="1" applyBorder="1" applyAlignment="1">
      <alignment horizontal="left" wrapText="1"/>
    </xf>
    <xf numFmtId="0" fontId="6" fillId="5" borderId="2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6" fillId="5" borderId="4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2" fontId="5" fillId="2" borderId="7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5" borderId="1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2" fontId="5" fillId="2" borderId="10" xfId="1" applyNumberFormat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6" fillId="5" borderId="2" xfId="1" applyFont="1" applyFill="1" applyBorder="1" applyAlignment="1">
      <alignment horizontal="left" vertical="justify"/>
    </xf>
    <xf numFmtId="0" fontId="6" fillId="5" borderId="3" xfId="1" applyFont="1" applyFill="1" applyBorder="1" applyAlignment="1">
      <alignment horizontal="left" vertical="justify"/>
    </xf>
    <xf numFmtId="0" fontId="6" fillId="5" borderId="4" xfId="1" applyFont="1" applyFill="1" applyBorder="1" applyAlignment="1">
      <alignment horizontal="left" vertical="justify"/>
    </xf>
    <xf numFmtId="0" fontId="5" fillId="2" borderId="7" xfId="1" applyFont="1" applyFill="1" applyBorder="1" applyAlignment="1">
      <alignment horizontal="justify" vertical="center"/>
    </xf>
    <xf numFmtId="0" fontId="5" fillId="2" borderId="10" xfId="1" applyFont="1" applyFill="1" applyBorder="1" applyAlignment="1">
      <alignment horizontal="justify" vertical="center"/>
    </xf>
    <xf numFmtId="0" fontId="5" fillId="2" borderId="9" xfId="1" applyFont="1" applyFill="1" applyBorder="1" applyAlignment="1">
      <alignment horizontal="justify" vertic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6" fillId="6" borderId="2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2" fontId="5" fillId="2" borderId="7" xfId="1" applyNumberFormat="1" applyFont="1" applyFill="1" applyBorder="1" applyAlignment="1">
      <alignment vertical="center" wrapText="1"/>
    </xf>
    <xf numFmtId="2" fontId="5" fillId="2" borderId="10" xfId="1" applyNumberFormat="1" applyFont="1" applyFill="1" applyBorder="1" applyAlignment="1">
      <alignment vertical="center" wrapText="1"/>
    </xf>
    <xf numFmtId="2" fontId="5" fillId="2" borderId="9" xfId="1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7" xfId="1" applyNumberFormat="1" applyFont="1" applyFill="1" applyBorder="1" applyAlignment="1">
      <alignment horizontal="left" vertical="center"/>
    </xf>
    <xf numFmtId="0" fontId="5" fillId="2" borderId="10" xfId="1" applyNumberFormat="1" applyFont="1" applyFill="1" applyBorder="1" applyAlignment="1">
      <alignment horizontal="left" vertical="center"/>
    </xf>
    <xf numFmtId="0" fontId="5" fillId="2" borderId="9" xfId="1" applyNumberFormat="1" applyFont="1" applyFill="1" applyBorder="1" applyAlignment="1">
      <alignment horizontal="left" vertical="center"/>
    </xf>
    <xf numFmtId="2" fontId="6" fillId="5" borderId="2" xfId="1" applyNumberFormat="1" applyFont="1" applyFill="1" applyBorder="1" applyAlignment="1">
      <alignment horizontal="left" vertical="center" wrapText="1"/>
    </xf>
    <xf numFmtId="2" fontId="6" fillId="5" borderId="3" xfId="1" applyNumberFormat="1" applyFont="1" applyFill="1" applyBorder="1" applyAlignment="1">
      <alignment horizontal="left" vertical="center" wrapText="1"/>
    </xf>
    <xf numFmtId="2" fontId="6" fillId="5" borderId="4" xfId="1" applyNumberFormat="1" applyFont="1" applyFill="1" applyBorder="1" applyAlignment="1">
      <alignment horizontal="left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6">
    <cellStyle name="Moeda 2" xfId="4"/>
    <cellStyle name="Normal" xfId="0" builtinId="0"/>
    <cellStyle name="Normal 2" xfId="3"/>
    <cellStyle name="Normal 3" xfId="1"/>
    <cellStyle name="Porcentagem" xfId="5" builtinId="5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66676</xdr:rowOff>
    </xdr:from>
    <xdr:to>
      <xdr:col>3</xdr:col>
      <xdr:colOff>1304925</xdr:colOff>
      <xdr:row>4</xdr:row>
      <xdr:rowOff>21662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66676"/>
          <a:ext cx="2409824" cy="7169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47626</xdr:rowOff>
    </xdr:from>
    <xdr:to>
      <xdr:col>3</xdr:col>
      <xdr:colOff>1152525</xdr:colOff>
      <xdr:row>3</xdr:row>
      <xdr:rowOff>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47626"/>
          <a:ext cx="2419351" cy="542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47626</xdr:rowOff>
    </xdr:from>
    <xdr:to>
      <xdr:col>3</xdr:col>
      <xdr:colOff>1047750</xdr:colOff>
      <xdr:row>2</xdr:row>
      <xdr:rowOff>190500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47626"/>
          <a:ext cx="2419351" cy="542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104776</xdr:rowOff>
    </xdr:from>
    <xdr:to>
      <xdr:col>3</xdr:col>
      <xdr:colOff>1390651</xdr:colOff>
      <xdr:row>4</xdr:row>
      <xdr:rowOff>104776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4776"/>
          <a:ext cx="2419351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114301</xdr:rowOff>
    </xdr:from>
    <xdr:to>
      <xdr:col>1</xdr:col>
      <xdr:colOff>2626997</xdr:colOff>
      <xdr:row>4</xdr:row>
      <xdr:rowOff>66675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14301"/>
          <a:ext cx="2703197" cy="7143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152400</xdr:rowOff>
    </xdr:from>
    <xdr:to>
      <xdr:col>1</xdr:col>
      <xdr:colOff>2102644</xdr:colOff>
      <xdr:row>4</xdr:row>
      <xdr:rowOff>57150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0"/>
          <a:ext cx="2150269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4" workbookViewId="0">
      <selection activeCell="I9" sqref="I9"/>
    </sheetView>
  </sheetViews>
  <sheetFormatPr defaultRowHeight="15" x14ac:dyDescent="0.25"/>
  <cols>
    <col min="1" max="1" width="4.28515625" style="133" customWidth="1"/>
    <col min="2" max="2" width="7.140625" bestFit="1" customWidth="1"/>
    <col min="3" max="3" width="7" bestFit="1" customWidth="1"/>
    <col min="4" max="4" width="61.85546875" customWidth="1"/>
    <col min="5" max="5" width="9.140625" style="142"/>
    <col min="6" max="6" width="9.140625" style="147"/>
    <col min="7" max="7" width="9.28515625" style="106" bestFit="1" customWidth="1"/>
    <col min="8" max="8" width="12" style="106" customWidth="1"/>
    <col min="9" max="9" width="13.85546875" style="106" bestFit="1" customWidth="1"/>
    <col min="10" max="10" width="14.42578125" style="106" bestFit="1" customWidth="1"/>
    <col min="11" max="11" width="12.7109375" bestFit="1" customWidth="1"/>
  </cols>
  <sheetData>
    <row r="1" spans="1:10" x14ac:dyDescent="0.25">
      <c r="A1" s="131"/>
      <c r="B1" s="107"/>
      <c r="C1" s="107"/>
      <c r="D1" s="218" t="s">
        <v>174</v>
      </c>
      <c r="E1" s="218"/>
      <c r="F1" s="218"/>
      <c r="G1" s="218"/>
      <c r="H1" s="218"/>
      <c r="I1" s="218"/>
      <c r="J1" s="219"/>
    </row>
    <row r="2" spans="1:10" x14ac:dyDescent="0.25">
      <c r="A2" s="132"/>
      <c r="B2" s="108"/>
      <c r="C2" s="108"/>
      <c r="D2" s="220" t="s">
        <v>175</v>
      </c>
      <c r="E2" s="220"/>
      <c r="F2" s="220"/>
      <c r="G2" s="220"/>
      <c r="H2" s="220"/>
      <c r="I2" s="220"/>
      <c r="J2" s="221"/>
    </row>
    <row r="3" spans="1:10" x14ac:dyDescent="0.25">
      <c r="A3" s="132"/>
      <c r="B3" s="108"/>
      <c r="C3" s="108"/>
      <c r="D3" s="220" t="s">
        <v>496</v>
      </c>
      <c r="E3" s="220"/>
      <c r="F3" s="220"/>
      <c r="G3" s="220"/>
      <c r="H3" s="220"/>
      <c r="I3" s="220"/>
      <c r="J3" s="221"/>
    </row>
    <row r="4" spans="1:10" x14ac:dyDescent="0.25">
      <c r="A4" s="132"/>
      <c r="B4" s="108"/>
      <c r="C4" s="108"/>
      <c r="D4" s="220" t="s">
        <v>476</v>
      </c>
      <c r="E4" s="220"/>
      <c r="F4" s="220"/>
      <c r="G4" s="220"/>
      <c r="H4" s="220"/>
      <c r="I4" s="220"/>
      <c r="J4" s="221"/>
    </row>
    <row r="5" spans="1:10" ht="25.5" customHeight="1" x14ac:dyDescent="0.25">
      <c r="A5" s="132"/>
      <c r="B5" s="108"/>
      <c r="C5" s="108"/>
      <c r="D5" s="222" t="s">
        <v>520</v>
      </c>
      <c r="E5" s="222"/>
      <c r="F5" s="222"/>
      <c r="G5" s="222"/>
      <c r="H5" s="222"/>
      <c r="I5" s="222"/>
      <c r="J5" s="223"/>
    </row>
    <row r="6" spans="1:10" x14ac:dyDescent="0.25">
      <c r="A6" s="199" t="s">
        <v>499</v>
      </c>
      <c r="B6" s="200"/>
      <c r="C6" s="200"/>
      <c r="D6" s="200"/>
      <c r="E6" s="200"/>
      <c r="F6" s="200"/>
      <c r="G6" s="200"/>
      <c r="H6" s="200"/>
      <c r="I6" s="200"/>
      <c r="J6" s="201"/>
    </row>
    <row r="7" spans="1:10" x14ac:dyDescent="0.25">
      <c r="A7" s="202" t="s">
        <v>184</v>
      </c>
      <c r="B7" s="203"/>
      <c r="C7" s="203"/>
      <c r="D7" s="203"/>
      <c r="E7" s="203"/>
      <c r="F7" s="203"/>
      <c r="G7" s="203"/>
      <c r="H7" s="203"/>
      <c r="I7" s="203"/>
      <c r="J7" s="204"/>
    </row>
    <row r="8" spans="1:10" s="109" customFormat="1" ht="18" customHeight="1" x14ac:dyDescent="0.25">
      <c r="A8" s="75" t="s">
        <v>176</v>
      </c>
      <c r="B8" s="210" t="s">
        <v>178</v>
      </c>
      <c r="C8" s="210"/>
      <c r="D8" s="40" t="s">
        <v>177</v>
      </c>
      <c r="E8" s="4" t="s">
        <v>179</v>
      </c>
      <c r="F8" s="5" t="s">
        <v>180</v>
      </c>
      <c r="G8" s="19" t="s">
        <v>181</v>
      </c>
      <c r="H8" s="20" t="s">
        <v>182</v>
      </c>
      <c r="I8" s="45" t="s">
        <v>183</v>
      </c>
      <c r="J8" s="110" t="s">
        <v>287</v>
      </c>
    </row>
    <row r="9" spans="1:10" x14ac:dyDescent="0.25">
      <c r="A9" s="74">
        <v>1</v>
      </c>
      <c r="B9" s="73"/>
      <c r="C9" s="17">
        <v>20000</v>
      </c>
      <c r="D9" s="18" t="s">
        <v>0</v>
      </c>
      <c r="E9" s="101"/>
      <c r="F9" s="143"/>
      <c r="G9" s="91"/>
      <c r="H9" s="91"/>
      <c r="I9" s="91"/>
      <c r="J9" s="91"/>
    </row>
    <row r="10" spans="1:10" ht="25.5" x14ac:dyDescent="0.25">
      <c r="A10" s="41" t="s">
        <v>308</v>
      </c>
      <c r="B10" s="57" t="s">
        <v>212</v>
      </c>
      <c r="C10" s="65">
        <v>21301</v>
      </c>
      <c r="D10" s="104" t="s">
        <v>233</v>
      </c>
      <c r="E10" s="66" t="s">
        <v>2</v>
      </c>
      <c r="F10" s="67">
        <f>'MEMÓRIA DE CALCULO'!F9</f>
        <v>9</v>
      </c>
      <c r="G10" s="168">
        <v>0</v>
      </c>
      <c r="H10" s="169">
        <v>0</v>
      </c>
      <c r="I10" s="170">
        <f>(H10+G10)*F10</f>
        <v>0</v>
      </c>
      <c r="J10" s="68"/>
    </row>
    <row r="11" spans="1:10" x14ac:dyDescent="0.25">
      <c r="A11" s="205" t="s">
        <v>3</v>
      </c>
      <c r="B11" s="205"/>
      <c r="C11" s="205"/>
      <c r="D11" s="205"/>
      <c r="E11" s="205"/>
      <c r="F11" s="205"/>
      <c r="G11" s="205"/>
      <c r="H11" s="205"/>
      <c r="I11" s="171">
        <f>SUM(I10:I10)</f>
        <v>0</v>
      </c>
      <c r="J11" s="172">
        <f>I11*1.2665</f>
        <v>0</v>
      </c>
    </row>
    <row r="12" spans="1:10" x14ac:dyDescent="0.25">
      <c r="A12" s="206" t="s">
        <v>495</v>
      </c>
      <c r="B12" s="207"/>
      <c r="C12" s="207"/>
      <c r="D12" s="207"/>
      <c r="E12" s="207"/>
      <c r="F12" s="207"/>
      <c r="G12" s="207"/>
      <c r="H12" s="207"/>
      <c r="I12" s="207"/>
      <c r="J12" s="208"/>
    </row>
    <row r="13" spans="1:10" x14ac:dyDescent="0.25">
      <c r="A13" s="94">
        <v>2</v>
      </c>
      <c r="B13" s="89"/>
      <c r="C13" s="89">
        <v>250000</v>
      </c>
      <c r="D13" s="92" t="s">
        <v>439</v>
      </c>
      <c r="E13" s="99"/>
      <c r="F13" s="144"/>
      <c r="G13" s="95"/>
      <c r="H13" s="95"/>
      <c r="I13" s="90"/>
      <c r="J13" s="91"/>
    </row>
    <row r="14" spans="1:10" x14ac:dyDescent="0.25">
      <c r="A14" s="94" t="s">
        <v>310</v>
      </c>
      <c r="B14" s="62" t="s">
        <v>212</v>
      </c>
      <c r="C14" s="93">
        <v>250101</v>
      </c>
      <c r="D14" s="94" t="s">
        <v>440</v>
      </c>
      <c r="E14" s="97" t="s">
        <v>441</v>
      </c>
      <c r="F14" s="145">
        <f>'MEMÓRIA DE CALCULO'!F12</f>
        <v>120</v>
      </c>
      <c r="G14" s="173">
        <v>0</v>
      </c>
      <c r="H14" s="173">
        <v>0</v>
      </c>
      <c r="I14" s="174">
        <f>H14*F14</f>
        <v>0</v>
      </c>
      <c r="J14" s="91"/>
    </row>
    <row r="15" spans="1:10" x14ac:dyDescent="0.25">
      <c r="A15" s="94" t="s">
        <v>465</v>
      </c>
      <c r="B15" s="62" t="s">
        <v>212</v>
      </c>
      <c r="C15" s="93">
        <v>250103</v>
      </c>
      <c r="D15" s="94" t="s">
        <v>442</v>
      </c>
      <c r="E15" s="97" t="s">
        <v>444</v>
      </c>
      <c r="F15" s="145">
        <f>'MEMÓRIA DE CALCULO'!F13</f>
        <v>960</v>
      </c>
      <c r="G15" s="173">
        <v>0</v>
      </c>
      <c r="H15" s="173">
        <v>0</v>
      </c>
      <c r="I15" s="174">
        <f>(H15*F15)</f>
        <v>0</v>
      </c>
      <c r="J15" s="91"/>
    </row>
    <row r="16" spans="1:10" x14ac:dyDescent="0.25">
      <c r="A16" s="211" t="s">
        <v>3</v>
      </c>
      <c r="B16" s="212"/>
      <c r="C16" s="212"/>
      <c r="D16" s="212"/>
      <c r="E16" s="212"/>
      <c r="F16" s="212"/>
      <c r="G16" s="212"/>
      <c r="H16" s="213"/>
      <c r="I16" s="171">
        <f>SUM(I14:I15)</f>
        <v>0</v>
      </c>
      <c r="J16" s="175">
        <f>I16*1.2665</f>
        <v>0</v>
      </c>
    </row>
    <row r="17" spans="1:11" x14ac:dyDescent="0.25">
      <c r="A17" s="206" t="s">
        <v>479</v>
      </c>
      <c r="B17" s="207"/>
      <c r="C17" s="207"/>
      <c r="D17" s="207"/>
      <c r="E17" s="207"/>
      <c r="F17" s="207"/>
      <c r="G17" s="207"/>
      <c r="H17" s="207"/>
      <c r="I17" s="207"/>
      <c r="J17" s="208"/>
    </row>
    <row r="18" spans="1:11" x14ac:dyDescent="0.25">
      <c r="A18" s="94">
        <v>3</v>
      </c>
      <c r="B18" s="224"/>
      <c r="C18" s="225"/>
      <c r="D18" s="92" t="s">
        <v>466</v>
      </c>
      <c r="E18" s="99"/>
      <c r="F18" s="144"/>
      <c r="G18" s="89"/>
      <c r="H18" s="89"/>
      <c r="I18" s="90"/>
      <c r="J18" s="128"/>
    </row>
    <row r="19" spans="1:11" s="130" customFormat="1" x14ac:dyDescent="0.25">
      <c r="A19" s="94" t="s">
        <v>311</v>
      </c>
      <c r="B19" s="214" t="s">
        <v>466</v>
      </c>
      <c r="C19" s="215"/>
      <c r="D19" s="94" t="s">
        <v>480</v>
      </c>
      <c r="E19" s="97" t="s">
        <v>179</v>
      </c>
      <c r="F19" s="145">
        <v>1</v>
      </c>
      <c r="G19" s="226">
        <v>0</v>
      </c>
      <c r="H19" s="227"/>
      <c r="I19" s="174">
        <f>G19</f>
        <v>0</v>
      </c>
      <c r="J19" s="129"/>
    </row>
    <row r="20" spans="1:11" s="130" customFormat="1" x14ac:dyDescent="0.25">
      <c r="A20" s="211" t="s">
        <v>3</v>
      </c>
      <c r="B20" s="212"/>
      <c r="C20" s="212"/>
      <c r="D20" s="212"/>
      <c r="E20" s="212"/>
      <c r="F20" s="212"/>
      <c r="G20" s="212"/>
      <c r="H20" s="213"/>
      <c r="I20" s="176">
        <f>I19</f>
        <v>0</v>
      </c>
      <c r="J20" s="177">
        <f>I20*1.2665</f>
        <v>0</v>
      </c>
    </row>
    <row r="21" spans="1:11" x14ac:dyDescent="0.25">
      <c r="A21" s="123" t="s">
        <v>478</v>
      </c>
      <c r="B21" s="123"/>
      <c r="C21" s="123"/>
      <c r="D21" s="123"/>
      <c r="E21" s="141"/>
      <c r="F21" s="146"/>
      <c r="G21" s="123"/>
      <c r="H21" s="123"/>
      <c r="I21" s="123"/>
      <c r="J21" s="123"/>
    </row>
    <row r="22" spans="1:11" x14ac:dyDescent="0.25">
      <c r="A22" s="41">
        <v>4</v>
      </c>
      <c r="B22" s="214"/>
      <c r="C22" s="215"/>
      <c r="D22" s="39" t="s">
        <v>466</v>
      </c>
      <c r="E22" s="36"/>
      <c r="F22" s="38"/>
      <c r="G22" s="50"/>
      <c r="H22" s="50"/>
      <c r="I22" s="50"/>
      <c r="J22" s="50"/>
    </row>
    <row r="23" spans="1:11" x14ac:dyDescent="0.25">
      <c r="A23" s="41" t="s">
        <v>313</v>
      </c>
      <c r="B23" s="214" t="s">
        <v>466</v>
      </c>
      <c r="C23" s="215"/>
      <c r="D23" s="62" t="s">
        <v>475</v>
      </c>
      <c r="E23" s="97" t="s">
        <v>179</v>
      </c>
      <c r="F23" s="38">
        <v>60</v>
      </c>
      <c r="G23" s="216">
        <v>0</v>
      </c>
      <c r="H23" s="217"/>
      <c r="I23" s="178">
        <f>G23*F23</f>
        <v>0</v>
      </c>
      <c r="J23" s="50"/>
    </row>
    <row r="24" spans="1:11" x14ac:dyDescent="0.25">
      <c r="A24" s="211" t="s">
        <v>3</v>
      </c>
      <c r="B24" s="212"/>
      <c r="C24" s="212"/>
      <c r="D24" s="212"/>
      <c r="E24" s="212"/>
      <c r="F24" s="212"/>
      <c r="G24" s="212"/>
      <c r="H24" s="213"/>
      <c r="I24" s="172">
        <f>I23</f>
        <v>0</v>
      </c>
      <c r="J24" s="172">
        <f>I23*1.2665</f>
        <v>0</v>
      </c>
    </row>
    <row r="26" spans="1:11" x14ac:dyDescent="0.25">
      <c r="A26" s="209" t="s">
        <v>183</v>
      </c>
      <c r="B26" s="209"/>
      <c r="C26" s="209"/>
      <c r="D26" s="209"/>
      <c r="E26" s="209"/>
      <c r="F26" s="209"/>
      <c r="G26" s="209"/>
      <c r="H26" s="209"/>
      <c r="I26" s="209"/>
      <c r="J26" s="179">
        <f>I24+I16+I11+I20</f>
        <v>0</v>
      </c>
    </row>
    <row r="27" spans="1:11" x14ac:dyDescent="0.25">
      <c r="A27" s="209" t="s">
        <v>467</v>
      </c>
      <c r="B27" s="209"/>
      <c r="C27" s="209"/>
      <c r="D27" s="209"/>
      <c r="E27" s="209"/>
      <c r="F27" s="209"/>
      <c r="G27" s="209"/>
      <c r="H27" s="209"/>
      <c r="I27" s="209"/>
      <c r="J27" s="179">
        <f>J26*0.2665</f>
        <v>0</v>
      </c>
      <c r="K27" s="106"/>
    </row>
    <row r="28" spans="1:11" x14ac:dyDescent="0.25">
      <c r="A28" s="209" t="s">
        <v>468</v>
      </c>
      <c r="B28" s="209"/>
      <c r="C28" s="209"/>
      <c r="D28" s="209"/>
      <c r="E28" s="209"/>
      <c r="F28" s="209"/>
      <c r="G28" s="209"/>
      <c r="H28" s="209"/>
      <c r="I28" s="209"/>
      <c r="J28" s="179">
        <f>J26+J27</f>
        <v>0</v>
      </c>
    </row>
    <row r="30" spans="1:11" s="134" customFormat="1" x14ac:dyDescent="0.25">
      <c r="A30" s="133"/>
      <c r="E30" s="142"/>
      <c r="F30" s="147"/>
      <c r="G30" s="106"/>
      <c r="H30" s="106"/>
      <c r="I30" s="106"/>
      <c r="J30" s="106"/>
    </row>
    <row r="31" spans="1:11" s="134" customFormat="1" x14ac:dyDescent="0.25">
      <c r="A31" s="133"/>
      <c r="E31" s="142"/>
      <c r="F31" s="147"/>
      <c r="G31" s="106"/>
      <c r="H31" s="106"/>
      <c r="I31" s="106"/>
      <c r="J31" s="106"/>
    </row>
    <row r="32" spans="1:11" x14ac:dyDescent="0.25">
      <c r="A32" s="198" t="s">
        <v>474</v>
      </c>
      <c r="B32" s="198"/>
      <c r="C32" s="198"/>
      <c r="D32" s="198"/>
      <c r="E32" s="198"/>
      <c r="F32" s="198"/>
      <c r="G32" s="198"/>
      <c r="H32" s="198"/>
      <c r="I32" s="198"/>
      <c r="J32" s="198"/>
    </row>
    <row r="33" spans="1:10" x14ac:dyDescent="0.25">
      <c r="A33" s="198" t="s">
        <v>470</v>
      </c>
      <c r="B33" s="198"/>
      <c r="C33" s="198"/>
      <c r="D33" s="198"/>
      <c r="E33" s="198"/>
      <c r="F33" s="198"/>
      <c r="G33" s="198"/>
      <c r="H33" s="198"/>
      <c r="I33" s="198"/>
      <c r="J33" s="198"/>
    </row>
    <row r="34" spans="1:10" x14ac:dyDescent="0.25">
      <c r="A34" s="198" t="s">
        <v>471</v>
      </c>
      <c r="B34" s="198"/>
      <c r="C34" s="198"/>
      <c r="D34" s="198"/>
      <c r="E34" s="198"/>
      <c r="F34" s="198"/>
      <c r="G34" s="198"/>
      <c r="H34" s="198"/>
      <c r="I34" s="198"/>
      <c r="J34" s="198"/>
    </row>
    <row r="35" spans="1:10" x14ac:dyDescent="0.25">
      <c r="A35" s="198" t="s">
        <v>472</v>
      </c>
      <c r="B35" s="198"/>
      <c r="C35" s="198"/>
      <c r="D35" s="198"/>
      <c r="E35" s="198"/>
      <c r="F35" s="198"/>
      <c r="G35" s="198"/>
      <c r="H35" s="198"/>
      <c r="I35" s="198"/>
      <c r="J35" s="198"/>
    </row>
    <row r="36" spans="1:10" x14ac:dyDescent="0.25">
      <c r="A36" s="198" t="s">
        <v>473</v>
      </c>
      <c r="B36" s="198"/>
      <c r="C36" s="198"/>
      <c r="D36" s="198"/>
      <c r="E36" s="198"/>
      <c r="F36" s="198"/>
      <c r="G36" s="198"/>
      <c r="H36" s="198"/>
      <c r="I36" s="198"/>
      <c r="J36" s="198"/>
    </row>
  </sheetData>
  <sheetProtection algorithmName="SHA-512" hashValue="HZ2tnulzQMHyawD0+9qsz0zgOwNe/Zuy7wmFnhpcABkQiVDp0pgowS/kdu1VHP+mTwcx1Pfi7iChYYtQA/UtwA==" saltValue="fBxnovkC0kosKXVLBYu+cA==" spinCount="100000" sheet="1" objects="1" scenarios="1"/>
  <mergeCells count="28">
    <mergeCell ref="A26:I26"/>
    <mergeCell ref="D1:J1"/>
    <mergeCell ref="D2:J2"/>
    <mergeCell ref="D3:J3"/>
    <mergeCell ref="D4:J4"/>
    <mergeCell ref="D5:J5"/>
    <mergeCell ref="B22:C22"/>
    <mergeCell ref="A17:J17"/>
    <mergeCell ref="B19:C19"/>
    <mergeCell ref="B18:C18"/>
    <mergeCell ref="G19:H19"/>
    <mergeCell ref="A20:H20"/>
    <mergeCell ref="A36:J36"/>
    <mergeCell ref="A6:J6"/>
    <mergeCell ref="A7:J7"/>
    <mergeCell ref="A32:J32"/>
    <mergeCell ref="A33:J33"/>
    <mergeCell ref="A34:J34"/>
    <mergeCell ref="A35:J35"/>
    <mergeCell ref="A11:H11"/>
    <mergeCell ref="A12:J12"/>
    <mergeCell ref="A27:I27"/>
    <mergeCell ref="A28:I28"/>
    <mergeCell ref="B8:C8"/>
    <mergeCell ref="A16:H16"/>
    <mergeCell ref="B23:C23"/>
    <mergeCell ref="G23:H23"/>
    <mergeCell ref="A24:H24"/>
  </mergeCells>
  <pageMargins left="0.511811024" right="0.511811024" top="0.78740157499999996" bottom="0.78740157499999996" header="0.31496062000000002" footer="0.31496062000000002"/>
  <pageSetup paperSize="9" scale="89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opLeftCell="A7" workbookViewId="0">
      <selection activeCell="L17" sqref="L17"/>
    </sheetView>
  </sheetViews>
  <sheetFormatPr defaultRowHeight="15" x14ac:dyDescent="0.25"/>
  <cols>
    <col min="1" max="1" width="4.7109375" bestFit="1" customWidth="1"/>
    <col min="2" max="2" width="7.140625" customWidth="1"/>
    <col min="3" max="3" width="7.42578125" customWidth="1"/>
    <col min="4" max="4" width="60" bestFit="1" customWidth="1"/>
    <col min="5" max="5" width="5" style="142" bestFit="1" customWidth="1"/>
    <col min="6" max="6" width="9.140625" style="142"/>
    <col min="7" max="7" width="10.28515625" style="142" bestFit="1" customWidth="1"/>
    <col min="8" max="8" width="9.140625" style="142"/>
    <col min="9" max="9" width="11.7109375" style="148" bestFit="1" customWidth="1"/>
    <col min="10" max="10" width="11.7109375" bestFit="1" customWidth="1"/>
  </cols>
  <sheetData>
    <row r="1" spans="1:11" x14ac:dyDescent="0.25">
      <c r="A1" s="229" t="s">
        <v>174</v>
      </c>
      <c r="B1" s="218"/>
      <c r="C1" s="218"/>
      <c r="D1" s="218"/>
      <c r="E1" s="218"/>
      <c r="F1" s="218"/>
      <c r="G1" s="218"/>
      <c r="H1" s="218"/>
      <c r="I1" s="218"/>
      <c r="J1" s="219"/>
    </row>
    <row r="2" spans="1:11" x14ac:dyDescent="0.25">
      <c r="A2" s="230" t="s">
        <v>175</v>
      </c>
      <c r="B2" s="220"/>
      <c r="C2" s="220"/>
      <c r="D2" s="220"/>
      <c r="E2" s="220"/>
      <c r="F2" s="220"/>
      <c r="G2" s="220"/>
      <c r="H2" s="220"/>
      <c r="I2" s="220"/>
      <c r="J2" s="221"/>
    </row>
    <row r="3" spans="1:11" x14ac:dyDescent="0.25">
      <c r="A3" s="230" t="s">
        <v>481</v>
      </c>
      <c r="B3" s="220"/>
      <c r="C3" s="220"/>
      <c r="D3" s="220"/>
      <c r="E3" s="220"/>
      <c r="F3" s="220"/>
      <c r="G3" s="220"/>
      <c r="H3" s="220"/>
      <c r="I3" s="220"/>
      <c r="J3" s="221"/>
    </row>
    <row r="4" spans="1:11" x14ac:dyDescent="0.25">
      <c r="A4" s="231" t="s">
        <v>520</v>
      </c>
      <c r="B4" s="232"/>
      <c r="C4" s="232"/>
      <c r="D4" s="232"/>
      <c r="E4" s="232"/>
      <c r="F4" s="232"/>
      <c r="G4" s="232"/>
      <c r="H4" s="232"/>
      <c r="I4" s="232"/>
      <c r="J4" s="233"/>
    </row>
    <row r="5" spans="1:11" x14ac:dyDescent="0.25">
      <c r="A5" s="234" t="s">
        <v>498</v>
      </c>
      <c r="B5" s="235"/>
      <c r="C5" s="235"/>
      <c r="D5" s="235"/>
      <c r="E5" s="235"/>
      <c r="F5" s="235"/>
      <c r="G5" s="235"/>
      <c r="H5" s="235"/>
      <c r="I5" s="235"/>
      <c r="J5" s="236"/>
    </row>
    <row r="6" spans="1:11" ht="25.5" x14ac:dyDescent="0.25">
      <c r="A6" s="75" t="s">
        <v>176</v>
      </c>
      <c r="B6" s="210" t="s">
        <v>178</v>
      </c>
      <c r="C6" s="210"/>
      <c r="D6" s="40" t="s">
        <v>177</v>
      </c>
      <c r="E6" s="4" t="s">
        <v>179</v>
      </c>
      <c r="F6" s="5" t="s">
        <v>180</v>
      </c>
      <c r="G6" s="19" t="s">
        <v>181</v>
      </c>
      <c r="H6" s="20" t="s">
        <v>182</v>
      </c>
      <c r="I6" s="45" t="s">
        <v>183</v>
      </c>
      <c r="J6" s="49" t="s">
        <v>287</v>
      </c>
    </row>
    <row r="7" spans="1:11" s="134" customFormat="1" x14ac:dyDescent="0.25">
      <c r="A7" s="237" t="s">
        <v>479</v>
      </c>
      <c r="B7" s="238"/>
      <c r="C7" s="238"/>
      <c r="D7" s="238"/>
      <c r="E7" s="238"/>
      <c r="F7" s="238"/>
      <c r="G7" s="238"/>
      <c r="H7" s="238"/>
      <c r="I7" s="238"/>
      <c r="J7" s="239"/>
    </row>
    <row r="8" spans="1:11" ht="30.75" customHeight="1" x14ac:dyDescent="0.25">
      <c r="A8" s="62">
        <v>1</v>
      </c>
      <c r="B8" s="157" t="s">
        <v>510</v>
      </c>
      <c r="C8" s="157">
        <v>93207</v>
      </c>
      <c r="D8" s="156" t="s">
        <v>504</v>
      </c>
      <c r="E8" s="36" t="s">
        <v>503</v>
      </c>
      <c r="F8" s="38">
        <f>'MEMÓRIA DE CALCULO'!F16</f>
        <v>12</v>
      </c>
      <c r="G8" s="216"/>
      <c r="H8" s="217"/>
      <c r="I8" s="180"/>
      <c r="J8" s="62"/>
    </row>
    <row r="9" spans="1:11" ht="26.25" x14ac:dyDescent="0.25">
      <c r="A9" s="62">
        <v>2</v>
      </c>
      <c r="B9" s="157" t="s">
        <v>510</v>
      </c>
      <c r="C9" s="157">
        <v>93208</v>
      </c>
      <c r="D9" s="102" t="s">
        <v>506</v>
      </c>
      <c r="E9" s="36" t="s">
        <v>505</v>
      </c>
      <c r="F9" s="38">
        <f>'MEMÓRIA DE CALCULO'!F17</f>
        <v>20</v>
      </c>
      <c r="G9" s="216"/>
      <c r="H9" s="217"/>
      <c r="I9" s="180"/>
      <c r="J9" s="62"/>
    </row>
    <row r="10" spans="1:11" ht="26.25" x14ac:dyDescent="0.25">
      <c r="A10" s="62">
        <v>3</v>
      </c>
      <c r="B10" s="157" t="s">
        <v>510</v>
      </c>
      <c r="C10" s="157">
        <v>93210</v>
      </c>
      <c r="D10" s="102" t="s">
        <v>507</v>
      </c>
      <c r="E10" s="36" t="s">
        <v>505</v>
      </c>
      <c r="F10" s="38">
        <f>'MEMÓRIA DE CALCULO'!F18</f>
        <v>40</v>
      </c>
      <c r="G10" s="216"/>
      <c r="H10" s="217"/>
      <c r="I10" s="180"/>
      <c r="J10" s="62"/>
      <c r="K10" s="135"/>
    </row>
    <row r="11" spans="1:11" ht="26.25" x14ac:dyDescent="0.25">
      <c r="A11" s="62">
        <v>4</v>
      </c>
      <c r="B11" s="157" t="s">
        <v>510</v>
      </c>
      <c r="C11" s="157">
        <v>93212</v>
      </c>
      <c r="D11" s="102" t="s">
        <v>508</v>
      </c>
      <c r="E11" s="36" t="s">
        <v>505</v>
      </c>
      <c r="F11" s="38">
        <f>'MEMÓRIA DE CALCULO'!F19</f>
        <v>4</v>
      </c>
      <c r="G11" s="216"/>
      <c r="H11" s="217"/>
      <c r="I11" s="180"/>
      <c r="J11" s="62"/>
      <c r="K11" s="135"/>
    </row>
    <row r="12" spans="1:11" ht="26.25" x14ac:dyDescent="0.25">
      <c r="A12" s="62">
        <v>5</v>
      </c>
      <c r="B12" s="157" t="s">
        <v>510</v>
      </c>
      <c r="C12" s="157">
        <v>93584</v>
      </c>
      <c r="D12" s="102" t="s">
        <v>509</v>
      </c>
      <c r="E12" s="36" t="s">
        <v>505</v>
      </c>
      <c r="F12" s="38">
        <f>'MEMÓRIA DE CALCULO'!F20</f>
        <v>12</v>
      </c>
      <c r="G12" s="216"/>
      <c r="H12" s="217"/>
      <c r="I12" s="180"/>
      <c r="J12" s="62"/>
      <c r="K12" s="135"/>
    </row>
    <row r="13" spans="1:11" ht="26.25" x14ac:dyDescent="0.25">
      <c r="A13" s="62">
        <v>6</v>
      </c>
      <c r="B13" s="157" t="s">
        <v>212</v>
      </c>
      <c r="C13" s="157">
        <v>30114</v>
      </c>
      <c r="D13" s="102" t="s">
        <v>512</v>
      </c>
      <c r="E13" s="36" t="s">
        <v>511</v>
      </c>
      <c r="F13" s="38">
        <f>'MEMÓRIA DE CALCULO'!F21</f>
        <v>1</v>
      </c>
      <c r="G13" s="181"/>
      <c r="H13" s="181"/>
      <c r="I13" s="180"/>
      <c r="J13" s="62"/>
      <c r="K13" s="135"/>
    </row>
    <row r="14" spans="1:11" ht="26.25" x14ac:dyDescent="0.25">
      <c r="A14" s="62">
        <v>7</v>
      </c>
      <c r="B14" s="157" t="s">
        <v>212</v>
      </c>
      <c r="C14" s="157">
        <v>30116</v>
      </c>
      <c r="D14" s="102" t="s">
        <v>513</v>
      </c>
      <c r="E14" s="36" t="s">
        <v>511</v>
      </c>
      <c r="F14" s="38">
        <f>'MEMÓRIA DE CALCULO'!F22</f>
        <v>1</v>
      </c>
      <c r="G14" s="181"/>
      <c r="H14" s="181"/>
      <c r="I14" s="180"/>
      <c r="J14" s="62"/>
      <c r="K14" s="135"/>
    </row>
    <row r="15" spans="1:11" x14ac:dyDescent="0.25">
      <c r="A15" s="240" t="s">
        <v>183</v>
      </c>
      <c r="B15" s="241"/>
      <c r="C15" s="241"/>
      <c r="D15" s="241"/>
      <c r="E15" s="241"/>
      <c r="F15" s="241"/>
      <c r="G15" s="241"/>
      <c r="H15" s="242"/>
      <c r="I15" s="182">
        <f>SUM(I8:I14)</f>
        <v>0</v>
      </c>
      <c r="J15" s="183"/>
      <c r="K15" s="135"/>
    </row>
    <row r="16" spans="1:11" x14ac:dyDescent="0.25">
      <c r="A16" s="228" t="s">
        <v>500</v>
      </c>
      <c r="B16" s="228"/>
      <c r="C16" s="228"/>
      <c r="D16" s="228"/>
      <c r="E16" s="228"/>
      <c r="F16" s="228"/>
      <c r="G16" s="228"/>
      <c r="H16" s="228"/>
      <c r="I16" s="184">
        <f>I15*0.2665</f>
        <v>0</v>
      </c>
      <c r="J16" s="185"/>
      <c r="K16" s="135"/>
    </row>
    <row r="17" spans="1:11" s="134" customFormat="1" x14ac:dyDescent="0.25">
      <c r="A17" s="228" t="s">
        <v>501</v>
      </c>
      <c r="B17" s="228"/>
      <c r="C17" s="228"/>
      <c r="D17" s="228"/>
      <c r="E17" s="228"/>
      <c r="F17" s="228"/>
      <c r="G17" s="228"/>
      <c r="H17" s="228"/>
      <c r="I17" s="186"/>
      <c r="J17" s="184">
        <f>I15+I16</f>
        <v>0</v>
      </c>
      <c r="K17" s="135"/>
    </row>
    <row r="18" spans="1:11" s="134" customFormat="1" x14ac:dyDescent="0.25">
      <c r="E18" s="142"/>
      <c r="F18" s="142"/>
      <c r="G18" s="142"/>
      <c r="H18" s="142"/>
      <c r="I18" s="148"/>
      <c r="K18" s="135"/>
    </row>
    <row r="19" spans="1:11" s="134" customFormat="1" x14ac:dyDescent="0.25">
      <c r="E19" s="142"/>
      <c r="F19" s="142"/>
      <c r="G19" s="142"/>
      <c r="H19" s="142"/>
      <c r="I19" s="148"/>
      <c r="K19" s="135"/>
    </row>
    <row r="20" spans="1:11" s="134" customFormat="1" x14ac:dyDescent="0.25">
      <c r="E20" s="142"/>
      <c r="F20" s="142"/>
      <c r="G20" s="142"/>
      <c r="H20" s="142"/>
      <c r="I20" s="148"/>
      <c r="K20" s="135"/>
    </row>
    <row r="21" spans="1:11" x14ac:dyDescent="0.25">
      <c r="A21" s="198" t="s">
        <v>474</v>
      </c>
      <c r="B21" s="198"/>
      <c r="C21" s="198"/>
      <c r="D21" s="198"/>
      <c r="E21" s="198"/>
      <c r="F21" s="198"/>
      <c r="G21" s="198"/>
      <c r="H21" s="198"/>
      <c r="I21" s="198"/>
      <c r="J21" s="198"/>
    </row>
    <row r="22" spans="1:11" x14ac:dyDescent="0.25">
      <c r="A22" s="198" t="s">
        <v>470</v>
      </c>
      <c r="B22" s="198"/>
      <c r="C22" s="198"/>
      <c r="D22" s="198"/>
      <c r="E22" s="198"/>
      <c r="F22" s="198"/>
      <c r="G22" s="198"/>
      <c r="H22" s="198"/>
      <c r="I22" s="198"/>
      <c r="J22" s="198"/>
    </row>
    <row r="23" spans="1:11" x14ac:dyDescent="0.25">
      <c r="A23" s="198" t="s">
        <v>471</v>
      </c>
      <c r="B23" s="198"/>
      <c r="C23" s="198"/>
      <c r="D23" s="198"/>
      <c r="E23" s="198"/>
      <c r="F23" s="198"/>
      <c r="G23" s="198"/>
      <c r="H23" s="198"/>
      <c r="I23" s="198"/>
      <c r="J23" s="198"/>
    </row>
    <row r="24" spans="1:11" x14ac:dyDescent="0.25">
      <c r="A24" s="198" t="s">
        <v>472</v>
      </c>
      <c r="B24" s="198"/>
      <c r="C24" s="198"/>
      <c r="D24" s="198"/>
      <c r="E24" s="198"/>
      <c r="F24" s="198"/>
      <c r="G24" s="198"/>
      <c r="H24" s="198"/>
      <c r="I24" s="198"/>
      <c r="J24" s="198"/>
    </row>
    <row r="25" spans="1:11" x14ac:dyDescent="0.25">
      <c r="A25" s="198" t="s">
        <v>473</v>
      </c>
      <c r="B25" s="198"/>
      <c r="C25" s="198"/>
      <c r="D25" s="198"/>
      <c r="E25" s="198"/>
      <c r="F25" s="198"/>
      <c r="G25" s="198"/>
      <c r="H25" s="198"/>
      <c r="I25" s="198"/>
      <c r="J25" s="198"/>
    </row>
  </sheetData>
  <sheetProtection algorithmName="SHA-512" hashValue="AbHQuV8BCd1MXvA5SheLTUrLF45YsGnwJZUkfmn17DWEF1ymGljuvacrnIiXyQ/p8p5HlxjOuojWhILh3Yt9jQ==" saltValue="Sg5e/xaEyNSP+REkOWWbiA==" spinCount="100000" sheet="1" objects="1" scenarios="1"/>
  <mergeCells count="20">
    <mergeCell ref="A25:J25"/>
    <mergeCell ref="G8:H8"/>
    <mergeCell ref="G9:H9"/>
    <mergeCell ref="G10:H10"/>
    <mergeCell ref="G11:H11"/>
    <mergeCell ref="G12:H12"/>
    <mergeCell ref="A21:J21"/>
    <mergeCell ref="A22:J22"/>
    <mergeCell ref="A23:J23"/>
    <mergeCell ref="A24:J24"/>
    <mergeCell ref="B6:C6"/>
    <mergeCell ref="A16:H16"/>
    <mergeCell ref="A17:H17"/>
    <mergeCell ref="A1:J1"/>
    <mergeCell ref="A2:J2"/>
    <mergeCell ref="A3:J3"/>
    <mergeCell ref="A4:J4"/>
    <mergeCell ref="A5:J5"/>
    <mergeCell ref="A7:J7"/>
    <mergeCell ref="A15:H15"/>
  </mergeCells>
  <pageMargins left="0.511811024" right="0.511811024" top="0.78740157499999996" bottom="0.78740157499999996" header="0.31496062000000002" footer="0.31496062000000002"/>
  <pageSetup paperSize="9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2"/>
  <sheetViews>
    <sheetView tabSelected="1" topLeftCell="A166" zoomScaleNormal="100" workbookViewId="0">
      <selection activeCell="L188" sqref="L188"/>
    </sheetView>
  </sheetViews>
  <sheetFormatPr defaultRowHeight="15" x14ac:dyDescent="0.25"/>
  <cols>
    <col min="1" max="1" width="5.85546875" style="3" bestFit="1" customWidth="1"/>
    <col min="2" max="2" width="8.5703125" style="1" bestFit="1" customWidth="1"/>
    <col min="3" max="3" width="7" style="3" bestFit="1" customWidth="1"/>
    <col min="4" max="4" width="70.140625" style="1" bestFit="1" customWidth="1"/>
    <col min="5" max="5" width="4.5703125" style="27" bestFit="1" customWidth="1"/>
    <col min="6" max="6" width="7.140625" style="27" bestFit="1" customWidth="1"/>
    <col min="7" max="7" width="10.85546875" style="26" bestFit="1" customWidth="1"/>
    <col min="8" max="8" width="12.85546875" style="26" bestFit="1" customWidth="1"/>
    <col min="9" max="9" width="12.28515625" style="23" bestFit="1" customWidth="1"/>
    <col min="10" max="10" width="12.7109375" style="23" bestFit="1" customWidth="1"/>
  </cols>
  <sheetData>
    <row r="1" spans="1:10" ht="15.75" customHeight="1" x14ac:dyDescent="0.25">
      <c r="A1" s="229" t="s">
        <v>174</v>
      </c>
      <c r="B1" s="218"/>
      <c r="C1" s="218"/>
      <c r="D1" s="218"/>
      <c r="E1" s="218"/>
      <c r="F1" s="218"/>
      <c r="G1" s="218"/>
      <c r="H1" s="218"/>
      <c r="I1" s="218"/>
      <c r="J1" s="219"/>
    </row>
    <row r="2" spans="1:10" ht="15.75" customHeight="1" x14ac:dyDescent="0.25">
      <c r="A2" s="230" t="s">
        <v>175</v>
      </c>
      <c r="B2" s="220"/>
      <c r="C2" s="220"/>
      <c r="D2" s="220"/>
      <c r="E2" s="220"/>
      <c r="F2" s="220"/>
      <c r="G2" s="220"/>
      <c r="H2" s="220"/>
      <c r="I2" s="220"/>
      <c r="J2" s="221"/>
    </row>
    <row r="3" spans="1:10" ht="15.75" customHeight="1" x14ac:dyDescent="0.25">
      <c r="A3" s="230" t="s">
        <v>469</v>
      </c>
      <c r="B3" s="220"/>
      <c r="C3" s="220"/>
      <c r="D3" s="220"/>
      <c r="E3" s="220"/>
      <c r="F3" s="220"/>
      <c r="G3" s="220"/>
      <c r="H3" s="220"/>
      <c r="I3" s="220"/>
      <c r="J3" s="221"/>
    </row>
    <row r="4" spans="1:10" ht="15.75" customHeight="1" x14ac:dyDescent="0.25">
      <c r="A4" s="231" t="s">
        <v>482</v>
      </c>
      <c r="B4" s="232"/>
      <c r="C4" s="232"/>
      <c r="D4" s="232"/>
      <c r="E4" s="232"/>
      <c r="F4" s="232"/>
      <c r="G4" s="232"/>
      <c r="H4" s="232"/>
      <c r="I4" s="232"/>
      <c r="J4" s="233"/>
    </row>
    <row r="5" spans="1:10" ht="15.75" customHeight="1" x14ac:dyDescent="0.25">
      <c r="A5" s="234" t="s">
        <v>498</v>
      </c>
      <c r="B5" s="235"/>
      <c r="C5" s="235"/>
      <c r="D5" s="235"/>
      <c r="E5" s="235"/>
      <c r="F5" s="235"/>
      <c r="G5" s="235"/>
      <c r="H5" s="235"/>
      <c r="I5" s="235"/>
      <c r="J5" s="236"/>
    </row>
    <row r="6" spans="1:10" ht="17.25" customHeight="1" x14ac:dyDescent="0.25">
      <c r="A6" s="75" t="s">
        <v>176</v>
      </c>
      <c r="B6" s="210" t="s">
        <v>178</v>
      </c>
      <c r="C6" s="210"/>
      <c r="D6" s="40" t="s">
        <v>177</v>
      </c>
      <c r="E6" s="4" t="s">
        <v>179</v>
      </c>
      <c r="F6" s="5" t="s">
        <v>180</v>
      </c>
      <c r="G6" s="19" t="s">
        <v>181</v>
      </c>
      <c r="H6" s="20" t="s">
        <v>182</v>
      </c>
      <c r="I6" s="45" t="s">
        <v>183</v>
      </c>
      <c r="J6" s="49" t="s">
        <v>287</v>
      </c>
    </row>
    <row r="7" spans="1:10" x14ac:dyDescent="0.25">
      <c r="A7" s="254" t="s">
        <v>184</v>
      </c>
      <c r="B7" s="255"/>
      <c r="C7" s="255"/>
      <c r="D7" s="255"/>
      <c r="E7" s="255"/>
      <c r="F7" s="255"/>
      <c r="G7" s="255"/>
      <c r="H7" s="255"/>
      <c r="I7" s="255"/>
      <c r="J7" s="256"/>
    </row>
    <row r="8" spans="1:10" x14ac:dyDescent="0.25">
      <c r="A8" s="119">
        <v>1</v>
      </c>
      <c r="B8" s="2"/>
      <c r="C8" s="17">
        <v>20000</v>
      </c>
      <c r="D8" s="18" t="s">
        <v>0</v>
      </c>
      <c r="E8" s="8"/>
      <c r="F8" s="9"/>
      <c r="G8" s="21"/>
      <c r="H8" s="22"/>
      <c r="I8" s="46"/>
      <c r="J8" s="50"/>
    </row>
    <row r="9" spans="1:10" ht="25.5" x14ac:dyDescent="0.25">
      <c r="A9" s="41" t="s">
        <v>308</v>
      </c>
      <c r="B9" s="2" t="s">
        <v>212</v>
      </c>
      <c r="C9" s="6">
        <v>20702</v>
      </c>
      <c r="D9" s="10" t="s">
        <v>1</v>
      </c>
      <c r="E9" s="8" t="s">
        <v>2</v>
      </c>
      <c r="F9" s="9">
        <f>'MEMÓRIA DE CALCULO'!F29</f>
        <v>51</v>
      </c>
      <c r="G9" s="187"/>
      <c r="H9" s="188"/>
      <c r="I9" s="189"/>
      <c r="J9" s="50"/>
    </row>
    <row r="10" spans="1:10" x14ac:dyDescent="0.25">
      <c r="A10" s="41" t="s">
        <v>309</v>
      </c>
      <c r="B10" s="2" t="s">
        <v>212</v>
      </c>
      <c r="C10" s="11">
        <v>20202</v>
      </c>
      <c r="D10" s="10" t="s">
        <v>185</v>
      </c>
      <c r="E10" s="8" t="s">
        <v>186</v>
      </c>
      <c r="F10" s="9">
        <f>'MEMÓRIA DE CALCULO'!F30</f>
        <v>250</v>
      </c>
      <c r="G10" s="187"/>
      <c r="H10" s="188"/>
      <c r="I10" s="189"/>
      <c r="J10" s="50"/>
    </row>
    <row r="11" spans="1:10" x14ac:dyDescent="0.25">
      <c r="A11" s="211" t="s">
        <v>3</v>
      </c>
      <c r="B11" s="212"/>
      <c r="C11" s="212"/>
      <c r="D11" s="212"/>
      <c r="E11" s="212"/>
      <c r="F11" s="212"/>
      <c r="G11" s="212"/>
      <c r="H11" s="213"/>
      <c r="I11" s="190">
        <f>SUM(I9:I10)</f>
        <v>0</v>
      </c>
      <c r="J11" s="172">
        <f>I11*1.2665</f>
        <v>0</v>
      </c>
    </row>
    <row r="12" spans="1:10" x14ac:dyDescent="0.25">
      <c r="A12" s="206" t="s">
        <v>188</v>
      </c>
      <c r="B12" s="207"/>
      <c r="C12" s="207"/>
      <c r="D12" s="207"/>
      <c r="E12" s="207"/>
      <c r="F12" s="207"/>
      <c r="G12" s="207"/>
      <c r="H12" s="207"/>
      <c r="I12" s="207"/>
      <c r="J12" s="208"/>
    </row>
    <row r="13" spans="1:10" x14ac:dyDescent="0.25">
      <c r="A13" s="18">
        <v>2</v>
      </c>
      <c r="B13" s="16"/>
      <c r="C13" s="18">
        <v>30000</v>
      </c>
      <c r="D13" s="18" t="s">
        <v>189</v>
      </c>
      <c r="E13" s="8"/>
      <c r="F13" s="8"/>
      <c r="G13" s="21"/>
      <c r="H13" s="21"/>
      <c r="I13" s="46"/>
      <c r="J13" s="50"/>
    </row>
    <row r="14" spans="1:10" x14ac:dyDescent="0.25">
      <c r="A14" s="61" t="s">
        <v>310</v>
      </c>
      <c r="B14" s="2" t="s">
        <v>212</v>
      </c>
      <c r="C14" s="43">
        <v>30105</v>
      </c>
      <c r="D14" s="7" t="s">
        <v>289</v>
      </c>
      <c r="E14" s="8" t="s">
        <v>190</v>
      </c>
      <c r="F14" s="33">
        <f>'MEMÓRIA DE CALCULO'!F33</f>
        <v>37.5</v>
      </c>
      <c r="G14" s="191"/>
      <c r="H14" s="191"/>
      <c r="I14" s="192"/>
      <c r="J14" s="50"/>
    </row>
    <row r="15" spans="1:10" x14ac:dyDescent="0.25">
      <c r="A15" s="211" t="s">
        <v>3</v>
      </c>
      <c r="B15" s="212"/>
      <c r="C15" s="212"/>
      <c r="D15" s="212"/>
      <c r="E15" s="212"/>
      <c r="F15" s="212"/>
      <c r="G15" s="212"/>
      <c r="H15" s="213"/>
      <c r="I15" s="190">
        <f>SUM(I14)</f>
        <v>0</v>
      </c>
      <c r="J15" s="172">
        <f>I15*1.2665</f>
        <v>0</v>
      </c>
    </row>
    <row r="16" spans="1:10" x14ac:dyDescent="0.25">
      <c r="A16" s="206" t="s">
        <v>187</v>
      </c>
      <c r="B16" s="207"/>
      <c r="C16" s="207"/>
      <c r="D16" s="207"/>
      <c r="E16" s="207"/>
      <c r="F16" s="207"/>
      <c r="G16" s="207"/>
      <c r="H16" s="207"/>
      <c r="I16" s="207"/>
      <c r="J16" s="208"/>
    </row>
    <row r="17" spans="1:10" x14ac:dyDescent="0.25">
      <c r="A17" s="119">
        <v>3</v>
      </c>
      <c r="B17" s="2"/>
      <c r="C17" s="17">
        <v>40000</v>
      </c>
      <c r="D17" s="18" t="s">
        <v>4</v>
      </c>
      <c r="E17" s="8"/>
      <c r="F17" s="9"/>
      <c r="G17" s="21"/>
      <c r="H17" s="22"/>
      <c r="I17" s="46"/>
      <c r="J17" s="50"/>
    </row>
    <row r="18" spans="1:10" x14ac:dyDescent="0.25">
      <c r="A18" s="41" t="s">
        <v>311</v>
      </c>
      <c r="B18" s="2" t="s">
        <v>212</v>
      </c>
      <c r="C18" s="6">
        <v>41002</v>
      </c>
      <c r="D18" s="7" t="s">
        <v>5</v>
      </c>
      <c r="E18" s="8" t="s">
        <v>2</v>
      </c>
      <c r="F18" s="9">
        <f>'MEMÓRIA DE CALCULO'!F36</f>
        <v>44.790000000000006</v>
      </c>
      <c r="G18" s="187">
        <v>0</v>
      </c>
      <c r="H18" s="188"/>
      <c r="I18" s="189"/>
      <c r="J18" s="50"/>
    </row>
    <row r="19" spans="1:10" ht="13.5" customHeight="1" x14ac:dyDescent="0.25">
      <c r="A19" s="41" t="s">
        <v>312</v>
      </c>
      <c r="B19" s="2" t="s">
        <v>212</v>
      </c>
      <c r="C19" s="6">
        <v>41003</v>
      </c>
      <c r="D19" s="10" t="s">
        <v>6</v>
      </c>
      <c r="E19" s="8" t="s">
        <v>7</v>
      </c>
      <c r="F19" s="9">
        <f>'MEMÓRIA DE CALCULO'!F37</f>
        <v>6.7184999999999997</v>
      </c>
      <c r="G19" s="187">
        <v>0</v>
      </c>
      <c r="H19" s="188"/>
      <c r="I19" s="189"/>
      <c r="J19" s="50"/>
    </row>
    <row r="20" spans="1:10" x14ac:dyDescent="0.25">
      <c r="A20" s="211" t="s">
        <v>3</v>
      </c>
      <c r="B20" s="212"/>
      <c r="C20" s="212"/>
      <c r="D20" s="212"/>
      <c r="E20" s="212"/>
      <c r="F20" s="212"/>
      <c r="G20" s="212"/>
      <c r="H20" s="213"/>
      <c r="I20" s="193">
        <v>0</v>
      </c>
      <c r="J20" s="172">
        <v>0</v>
      </c>
    </row>
    <row r="21" spans="1:10" x14ac:dyDescent="0.25">
      <c r="A21" s="248" t="s">
        <v>191</v>
      </c>
      <c r="B21" s="249"/>
      <c r="C21" s="249"/>
      <c r="D21" s="249"/>
      <c r="E21" s="249"/>
      <c r="F21" s="249"/>
      <c r="G21" s="249"/>
      <c r="H21" s="249"/>
      <c r="I21" s="249"/>
      <c r="J21" s="250"/>
    </row>
    <row r="22" spans="1:10" x14ac:dyDescent="0.25">
      <c r="A22" s="119">
        <v>4</v>
      </c>
      <c r="B22" s="2"/>
      <c r="C22" s="24">
        <v>50000</v>
      </c>
      <c r="D22" s="25" t="s">
        <v>8</v>
      </c>
      <c r="E22" s="8"/>
      <c r="F22" s="9"/>
      <c r="G22" s="21"/>
      <c r="H22" s="21"/>
      <c r="I22" s="48"/>
      <c r="J22" s="50"/>
    </row>
    <row r="23" spans="1:10" x14ac:dyDescent="0.25">
      <c r="A23" s="41" t="s">
        <v>313</v>
      </c>
      <c r="B23" s="2" t="s">
        <v>212</v>
      </c>
      <c r="C23" s="14">
        <v>50301</v>
      </c>
      <c r="D23" s="13" t="s">
        <v>9</v>
      </c>
      <c r="E23" s="8" t="s">
        <v>10</v>
      </c>
      <c r="F23" s="9">
        <f>'MEMÓRIA DE CALCULO'!F40</f>
        <v>45</v>
      </c>
      <c r="G23" s="187"/>
      <c r="H23" s="187"/>
      <c r="I23" s="189"/>
      <c r="J23" s="50"/>
    </row>
    <row r="24" spans="1:10" x14ac:dyDescent="0.25">
      <c r="A24" s="41" t="s">
        <v>314</v>
      </c>
      <c r="B24" s="2" t="s">
        <v>212</v>
      </c>
      <c r="C24" s="14">
        <v>52004</v>
      </c>
      <c r="D24" s="13" t="s">
        <v>11</v>
      </c>
      <c r="E24" s="8" t="s">
        <v>12</v>
      </c>
      <c r="F24" s="9">
        <f>'MEMÓRIA DE CALCULO'!F41</f>
        <v>35.64</v>
      </c>
      <c r="G24" s="194"/>
      <c r="H24" s="194"/>
      <c r="I24" s="189"/>
      <c r="J24" s="50"/>
    </row>
    <row r="25" spans="1:10" x14ac:dyDescent="0.25">
      <c r="A25" s="41" t="s">
        <v>315</v>
      </c>
      <c r="B25" s="2" t="s">
        <v>212</v>
      </c>
      <c r="C25" s="14">
        <v>52012</v>
      </c>
      <c r="D25" s="13" t="s">
        <v>13</v>
      </c>
      <c r="E25" s="8" t="s">
        <v>12</v>
      </c>
      <c r="F25" s="9">
        <f>'MEMÓRIA DE CALCULO'!F42</f>
        <v>6.17</v>
      </c>
      <c r="G25" s="187"/>
      <c r="H25" s="187"/>
      <c r="I25" s="189"/>
      <c r="J25" s="50"/>
    </row>
    <row r="26" spans="1:10" x14ac:dyDescent="0.25">
      <c r="A26" s="211" t="s">
        <v>3</v>
      </c>
      <c r="B26" s="212"/>
      <c r="C26" s="212"/>
      <c r="D26" s="212"/>
      <c r="E26" s="212"/>
      <c r="F26" s="212"/>
      <c r="G26" s="212"/>
      <c r="H26" s="213"/>
      <c r="I26" s="193">
        <f>SUM(I23:I25)</f>
        <v>0</v>
      </c>
      <c r="J26" s="172">
        <f>I26*1.2665</f>
        <v>0</v>
      </c>
    </row>
    <row r="27" spans="1:10" x14ac:dyDescent="0.25">
      <c r="A27" s="248" t="s">
        <v>192</v>
      </c>
      <c r="B27" s="249"/>
      <c r="C27" s="249"/>
      <c r="D27" s="249"/>
      <c r="E27" s="249"/>
      <c r="F27" s="249"/>
      <c r="G27" s="249"/>
      <c r="H27" s="249"/>
      <c r="I27" s="249"/>
      <c r="J27" s="250"/>
    </row>
    <row r="28" spans="1:10" x14ac:dyDescent="0.25">
      <c r="A28" s="119">
        <v>5</v>
      </c>
      <c r="B28" s="2"/>
      <c r="C28" s="28">
        <v>60000</v>
      </c>
      <c r="D28" s="25" t="s">
        <v>14</v>
      </c>
      <c r="E28" s="8"/>
      <c r="F28" s="9"/>
      <c r="G28" s="21"/>
      <c r="H28" s="21"/>
      <c r="I28" s="48"/>
      <c r="J28" s="50"/>
    </row>
    <row r="29" spans="1:10" x14ac:dyDescent="0.25">
      <c r="A29" s="41" t="s">
        <v>316</v>
      </c>
      <c r="B29" s="44" t="s">
        <v>212</v>
      </c>
      <c r="C29" s="14">
        <v>60010</v>
      </c>
      <c r="D29" s="42" t="s">
        <v>290</v>
      </c>
      <c r="E29" s="9" t="s">
        <v>190</v>
      </c>
      <c r="F29" s="33">
        <f>'MEMÓRIA DE CALCULO'!F45</f>
        <v>0.11</v>
      </c>
      <c r="G29" s="191"/>
      <c r="H29" s="191"/>
      <c r="I29" s="195"/>
      <c r="J29" s="50"/>
    </row>
    <row r="30" spans="1:10" x14ac:dyDescent="0.25">
      <c r="A30" s="41" t="s">
        <v>317</v>
      </c>
      <c r="B30" s="2" t="s">
        <v>212</v>
      </c>
      <c r="C30" s="14">
        <v>60192</v>
      </c>
      <c r="D30" s="13" t="s">
        <v>15</v>
      </c>
      <c r="E30" s="8" t="s">
        <v>2</v>
      </c>
      <c r="F30" s="9">
        <f>'MEMÓRIA DE CALCULO'!F46</f>
        <v>89.74</v>
      </c>
      <c r="G30" s="187"/>
      <c r="H30" s="187"/>
      <c r="I30" s="189"/>
      <c r="J30" s="50"/>
    </row>
    <row r="31" spans="1:10" x14ac:dyDescent="0.25">
      <c r="A31" s="41" t="s">
        <v>318</v>
      </c>
      <c r="B31" s="2" t="s">
        <v>212</v>
      </c>
      <c r="C31" s="14">
        <v>60304</v>
      </c>
      <c r="D31" s="13" t="s">
        <v>16</v>
      </c>
      <c r="E31" s="8" t="s">
        <v>12</v>
      </c>
      <c r="F31" s="9">
        <f>'MEMÓRIA DE CALCULO'!F47</f>
        <v>263.17</v>
      </c>
      <c r="G31" s="187"/>
      <c r="H31" s="187"/>
      <c r="I31" s="189"/>
      <c r="J31" s="50"/>
    </row>
    <row r="32" spans="1:10" x14ac:dyDescent="0.25">
      <c r="A32" s="41" t="s">
        <v>319</v>
      </c>
      <c r="B32" s="2" t="s">
        <v>212</v>
      </c>
      <c r="C32" s="14">
        <v>60312</v>
      </c>
      <c r="D32" s="13" t="s">
        <v>17</v>
      </c>
      <c r="E32" s="8" t="s">
        <v>12</v>
      </c>
      <c r="F32" s="9">
        <f>'MEMÓRIA DE CALCULO'!F48</f>
        <v>76.69</v>
      </c>
      <c r="G32" s="187"/>
      <c r="H32" s="187"/>
      <c r="I32" s="189"/>
      <c r="J32" s="50"/>
    </row>
    <row r="33" spans="1:10" x14ac:dyDescent="0.25">
      <c r="A33" s="41" t="s">
        <v>320</v>
      </c>
      <c r="B33" s="2" t="s">
        <v>212</v>
      </c>
      <c r="C33" s="14">
        <v>60507</v>
      </c>
      <c r="D33" s="13" t="s">
        <v>18</v>
      </c>
      <c r="E33" s="8" t="s">
        <v>7</v>
      </c>
      <c r="F33" s="9">
        <f>'MEMÓRIA DE CALCULO'!F49</f>
        <v>6.84</v>
      </c>
      <c r="G33" s="187"/>
      <c r="H33" s="187"/>
      <c r="I33" s="189"/>
      <c r="J33" s="50"/>
    </row>
    <row r="34" spans="1:10" ht="25.5" x14ac:dyDescent="0.25">
      <c r="A34" s="41" t="s">
        <v>437</v>
      </c>
      <c r="B34" s="2" t="s">
        <v>212</v>
      </c>
      <c r="C34" s="14">
        <v>61101</v>
      </c>
      <c r="D34" s="10" t="s">
        <v>19</v>
      </c>
      <c r="E34" s="8" t="s">
        <v>2</v>
      </c>
      <c r="F34" s="9">
        <f>'MEMÓRIA DE CALCULO'!F50</f>
        <v>51</v>
      </c>
      <c r="G34" s="187"/>
      <c r="H34" s="187"/>
      <c r="I34" s="189"/>
      <c r="J34" s="50"/>
    </row>
    <row r="35" spans="1:10" x14ac:dyDescent="0.25">
      <c r="A35" s="211" t="s">
        <v>3</v>
      </c>
      <c r="B35" s="212"/>
      <c r="C35" s="212"/>
      <c r="D35" s="212"/>
      <c r="E35" s="212"/>
      <c r="F35" s="212"/>
      <c r="G35" s="212"/>
      <c r="H35" s="213"/>
      <c r="I35" s="193">
        <f>SUM(I29:I34)</f>
        <v>0</v>
      </c>
      <c r="J35" s="172">
        <f>I35*1.2665</f>
        <v>0</v>
      </c>
    </row>
    <row r="36" spans="1:10" x14ac:dyDescent="0.25">
      <c r="A36" s="248" t="s">
        <v>193</v>
      </c>
      <c r="B36" s="249"/>
      <c r="C36" s="249"/>
      <c r="D36" s="249"/>
      <c r="E36" s="249"/>
      <c r="F36" s="249"/>
      <c r="G36" s="249"/>
      <c r="H36" s="249"/>
      <c r="I36" s="249"/>
      <c r="J36" s="250"/>
    </row>
    <row r="37" spans="1:10" x14ac:dyDescent="0.25">
      <c r="A37" s="119">
        <v>6</v>
      </c>
      <c r="B37" s="2"/>
      <c r="C37" s="28">
        <v>70000</v>
      </c>
      <c r="D37" s="25" t="s">
        <v>20</v>
      </c>
      <c r="E37" s="8"/>
      <c r="F37" s="9"/>
      <c r="G37" s="21"/>
      <c r="H37" s="21"/>
      <c r="I37" s="48"/>
      <c r="J37" s="50"/>
    </row>
    <row r="38" spans="1:10" x14ac:dyDescent="0.25">
      <c r="A38" s="41" t="s">
        <v>321</v>
      </c>
      <c r="B38" s="2" t="s">
        <v>212</v>
      </c>
      <c r="C38" s="14">
        <v>70681</v>
      </c>
      <c r="D38" s="13" t="s">
        <v>21</v>
      </c>
      <c r="E38" s="8" t="s">
        <v>22</v>
      </c>
      <c r="F38" s="9">
        <f>'MEMÓRIA DE CALCULO'!F53</f>
        <v>5</v>
      </c>
      <c r="G38" s="187"/>
      <c r="H38" s="187"/>
      <c r="I38" s="189"/>
      <c r="J38" s="50"/>
    </row>
    <row r="39" spans="1:10" x14ac:dyDescent="0.25">
      <c r="A39" s="41" t="s">
        <v>322</v>
      </c>
      <c r="B39" s="2" t="s">
        <v>212</v>
      </c>
      <c r="C39" s="14">
        <v>70691</v>
      </c>
      <c r="D39" s="13" t="s">
        <v>23</v>
      </c>
      <c r="E39" s="8" t="s">
        <v>22</v>
      </c>
      <c r="F39" s="9">
        <f>'MEMÓRIA DE CALCULO'!F54</f>
        <v>13</v>
      </c>
      <c r="G39" s="187"/>
      <c r="H39" s="187"/>
      <c r="I39" s="189"/>
      <c r="J39" s="50"/>
    </row>
    <row r="40" spans="1:10" x14ac:dyDescent="0.25">
      <c r="A40" s="41" t="s">
        <v>323</v>
      </c>
      <c r="B40" s="2" t="s">
        <v>212</v>
      </c>
      <c r="C40" s="14">
        <v>71171</v>
      </c>
      <c r="D40" s="13" t="s">
        <v>24</v>
      </c>
      <c r="E40" s="8" t="s">
        <v>22</v>
      </c>
      <c r="F40" s="9">
        <f>'MEMÓRIA DE CALCULO'!F55</f>
        <v>4</v>
      </c>
      <c r="G40" s="187"/>
      <c r="H40" s="187"/>
      <c r="I40" s="189"/>
      <c r="J40" s="50"/>
    </row>
    <row r="41" spans="1:10" x14ac:dyDescent="0.25">
      <c r="A41" s="41" t="s">
        <v>324</v>
      </c>
      <c r="B41" s="2" t="s">
        <v>212</v>
      </c>
      <c r="C41" s="14">
        <v>71172</v>
      </c>
      <c r="D41" s="13" t="s">
        <v>25</v>
      </c>
      <c r="E41" s="8" t="s">
        <v>22</v>
      </c>
      <c r="F41" s="9">
        <f>'MEMÓRIA DE CALCULO'!F56</f>
        <v>1</v>
      </c>
      <c r="G41" s="187"/>
      <c r="H41" s="187"/>
      <c r="I41" s="189"/>
      <c r="J41" s="50"/>
    </row>
    <row r="42" spans="1:10" x14ac:dyDescent="0.25">
      <c r="A42" s="41" t="s">
        <v>325</v>
      </c>
      <c r="B42" s="2" t="s">
        <v>212</v>
      </c>
      <c r="C42" s="14">
        <v>71194</v>
      </c>
      <c r="D42" s="13" t="s">
        <v>26</v>
      </c>
      <c r="E42" s="8" t="s">
        <v>27</v>
      </c>
      <c r="F42" s="9">
        <f>'MEMÓRIA DE CALCULO'!F57</f>
        <v>64.900000000000006</v>
      </c>
      <c r="G42" s="187"/>
      <c r="H42" s="187"/>
      <c r="I42" s="189"/>
      <c r="J42" s="50"/>
    </row>
    <row r="43" spans="1:10" x14ac:dyDescent="0.25">
      <c r="A43" s="41" t="s">
        <v>326</v>
      </c>
      <c r="B43" s="2" t="s">
        <v>212</v>
      </c>
      <c r="C43" s="14">
        <v>71282</v>
      </c>
      <c r="D43" s="13" t="s">
        <v>28</v>
      </c>
      <c r="E43" s="8" t="s">
        <v>27</v>
      </c>
      <c r="F43" s="9">
        <f>'MEMÓRIA DE CALCULO'!F58</f>
        <v>3</v>
      </c>
      <c r="G43" s="187"/>
      <c r="H43" s="187"/>
      <c r="I43" s="189"/>
      <c r="J43" s="50"/>
    </row>
    <row r="44" spans="1:10" x14ac:dyDescent="0.25">
      <c r="A44" s="41" t="s">
        <v>327</v>
      </c>
      <c r="B44" s="2" t="s">
        <v>212</v>
      </c>
      <c r="C44" s="14">
        <v>71290</v>
      </c>
      <c r="D44" s="13" t="s">
        <v>29</v>
      </c>
      <c r="E44" s="8" t="s">
        <v>27</v>
      </c>
      <c r="F44" s="9">
        <f>'MEMÓRIA DE CALCULO'!F59</f>
        <v>100</v>
      </c>
      <c r="G44" s="187"/>
      <c r="H44" s="187"/>
      <c r="I44" s="189"/>
      <c r="J44" s="50"/>
    </row>
    <row r="45" spans="1:10" x14ac:dyDescent="0.25">
      <c r="A45" s="41" t="s">
        <v>328</v>
      </c>
      <c r="B45" s="2" t="s">
        <v>212</v>
      </c>
      <c r="C45" s="14">
        <v>71291</v>
      </c>
      <c r="D45" s="13" t="s">
        <v>30</v>
      </c>
      <c r="E45" s="8" t="s">
        <v>27</v>
      </c>
      <c r="F45" s="9">
        <f>'MEMÓRIA DE CALCULO'!F60</f>
        <v>100</v>
      </c>
      <c r="G45" s="187"/>
      <c r="H45" s="187"/>
      <c r="I45" s="189"/>
      <c r="J45" s="50"/>
    </row>
    <row r="46" spans="1:10" x14ac:dyDescent="0.25">
      <c r="A46" s="41" t="s">
        <v>329</v>
      </c>
      <c r="B46" s="2" t="s">
        <v>212</v>
      </c>
      <c r="C46" s="14">
        <v>71292</v>
      </c>
      <c r="D46" s="13" t="s">
        <v>31</v>
      </c>
      <c r="E46" s="8" t="s">
        <v>27</v>
      </c>
      <c r="F46" s="9">
        <f>'MEMÓRIA DE CALCULO'!F61</f>
        <v>10</v>
      </c>
      <c r="G46" s="187"/>
      <c r="H46" s="187"/>
      <c r="I46" s="189"/>
      <c r="J46" s="50"/>
    </row>
    <row r="47" spans="1:10" x14ac:dyDescent="0.25">
      <c r="A47" s="41" t="s">
        <v>330</v>
      </c>
      <c r="B47" s="2" t="s">
        <v>212</v>
      </c>
      <c r="C47" s="14">
        <v>71293</v>
      </c>
      <c r="D47" s="13" t="s">
        <v>32</v>
      </c>
      <c r="E47" s="8" t="s">
        <v>27</v>
      </c>
      <c r="F47" s="9">
        <f>'MEMÓRIA DE CALCULO'!F62</f>
        <v>25</v>
      </c>
      <c r="G47" s="187"/>
      <c r="H47" s="187"/>
      <c r="I47" s="189"/>
      <c r="J47" s="50"/>
    </row>
    <row r="48" spans="1:10" x14ac:dyDescent="0.25">
      <c r="A48" s="41" t="s">
        <v>331</v>
      </c>
      <c r="B48" s="2" t="s">
        <v>212</v>
      </c>
      <c r="C48" s="14">
        <v>71294</v>
      </c>
      <c r="D48" s="13" t="s">
        <v>33</v>
      </c>
      <c r="E48" s="8" t="s">
        <v>27</v>
      </c>
      <c r="F48" s="9">
        <f>'MEMÓRIA DE CALCULO'!F63</f>
        <v>25</v>
      </c>
      <c r="G48" s="187"/>
      <c r="H48" s="187"/>
      <c r="I48" s="189"/>
      <c r="J48" s="50"/>
    </row>
    <row r="49" spans="1:10" x14ac:dyDescent="0.25">
      <c r="A49" s="41" t="s">
        <v>332</v>
      </c>
      <c r="B49" s="2" t="s">
        <v>212</v>
      </c>
      <c r="C49" s="14">
        <v>71329</v>
      </c>
      <c r="D49" s="13" t="s">
        <v>34</v>
      </c>
      <c r="E49" s="8" t="s">
        <v>22</v>
      </c>
      <c r="F49" s="9">
        <f>'MEMÓRIA DE CALCULO'!F64</f>
        <v>2</v>
      </c>
      <c r="G49" s="187"/>
      <c r="H49" s="187"/>
      <c r="I49" s="189"/>
      <c r="J49" s="50"/>
    </row>
    <row r="50" spans="1:10" x14ac:dyDescent="0.25">
      <c r="A50" s="41" t="s">
        <v>333</v>
      </c>
      <c r="B50" s="2" t="s">
        <v>212</v>
      </c>
      <c r="C50" s="14">
        <v>71380</v>
      </c>
      <c r="D50" s="13" t="s">
        <v>35</v>
      </c>
      <c r="E50" s="8" t="s">
        <v>22</v>
      </c>
      <c r="F50" s="9">
        <f>'MEMÓRIA DE CALCULO'!F65</f>
        <v>2</v>
      </c>
      <c r="G50" s="187"/>
      <c r="H50" s="187"/>
      <c r="I50" s="189"/>
      <c r="J50" s="50"/>
    </row>
    <row r="51" spans="1:10" x14ac:dyDescent="0.25">
      <c r="A51" s="41" t="s">
        <v>334</v>
      </c>
      <c r="B51" s="2" t="s">
        <v>212</v>
      </c>
      <c r="C51" s="14">
        <v>71443</v>
      </c>
      <c r="D51" s="13" t="s">
        <v>36</v>
      </c>
      <c r="E51" s="8" t="s">
        <v>22</v>
      </c>
      <c r="F51" s="9">
        <f>'MEMÓRIA DE CALCULO'!F66</f>
        <v>5</v>
      </c>
      <c r="G51" s="187"/>
      <c r="H51" s="187"/>
      <c r="I51" s="189"/>
      <c r="J51" s="50"/>
    </row>
    <row r="52" spans="1:10" x14ac:dyDescent="0.25">
      <c r="A52" s="41" t="s">
        <v>335</v>
      </c>
      <c r="B52" s="2" t="s">
        <v>212</v>
      </c>
      <c r="C52" s="14">
        <v>71577</v>
      </c>
      <c r="D52" s="13" t="s">
        <v>37</v>
      </c>
      <c r="E52" s="8" t="s">
        <v>22</v>
      </c>
      <c r="F52" s="9">
        <f>'MEMÓRIA DE CALCULO'!F67</f>
        <v>10</v>
      </c>
      <c r="G52" s="187"/>
      <c r="H52" s="187"/>
      <c r="I52" s="189"/>
      <c r="J52" s="50"/>
    </row>
    <row r="53" spans="1:10" x14ac:dyDescent="0.25">
      <c r="A53" s="41" t="s">
        <v>336</v>
      </c>
      <c r="B53" s="2" t="s">
        <v>212</v>
      </c>
      <c r="C53" s="14">
        <v>71644</v>
      </c>
      <c r="D53" s="13" t="s">
        <v>38</v>
      </c>
      <c r="E53" s="8" t="s">
        <v>22</v>
      </c>
      <c r="F53" s="9">
        <f>'MEMÓRIA DE CALCULO'!F71</f>
        <v>5</v>
      </c>
      <c r="G53" s="187"/>
      <c r="H53" s="187"/>
      <c r="I53" s="189"/>
      <c r="J53" s="50"/>
    </row>
    <row r="54" spans="1:10" x14ac:dyDescent="0.25">
      <c r="A54" s="41" t="s">
        <v>337</v>
      </c>
      <c r="B54" s="2" t="s">
        <v>212</v>
      </c>
      <c r="C54" s="14">
        <v>71801</v>
      </c>
      <c r="D54" s="13" t="s">
        <v>39</v>
      </c>
      <c r="E54" s="8" t="s">
        <v>22</v>
      </c>
      <c r="F54" s="9">
        <f>'MEMÓRIA DE CALCULO'!F72</f>
        <v>1</v>
      </c>
      <c r="G54" s="187"/>
      <c r="H54" s="187"/>
      <c r="I54" s="189"/>
      <c r="J54" s="50"/>
    </row>
    <row r="55" spans="1:10" x14ac:dyDescent="0.25">
      <c r="A55" s="41" t="s">
        <v>338</v>
      </c>
      <c r="B55" s="2" t="s">
        <v>212</v>
      </c>
      <c r="C55" s="14">
        <v>72170</v>
      </c>
      <c r="D55" s="13" t="s">
        <v>194</v>
      </c>
      <c r="E55" s="8" t="s">
        <v>195</v>
      </c>
      <c r="F55" s="9">
        <f>'MEMÓRIA DE CALCULO'!F73</f>
        <v>1</v>
      </c>
      <c r="G55" s="187"/>
      <c r="H55" s="187"/>
      <c r="I55" s="189"/>
      <c r="J55" s="50"/>
    </row>
    <row r="56" spans="1:10" x14ac:dyDescent="0.25">
      <c r="A56" s="41" t="s">
        <v>339</v>
      </c>
      <c r="B56" s="2" t="s">
        <v>212</v>
      </c>
      <c r="C56" s="14">
        <v>72578</v>
      </c>
      <c r="D56" s="13" t="s">
        <v>40</v>
      </c>
      <c r="E56" s="8" t="s">
        <v>22</v>
      </c>
      <c r="F56" s="9">
        <f>'MEMÓRIA DE CALCULO'!F74</f>
        <v>12</v>
      </c>
      <c r="G56" s="187"/>
      <c r="H56" s="187"/>
      <c r="I56" s="189"/>
      <c r="J56" s="50"/>
    </row>
    <row r="57" spans="1:10" x14ac:dyDescent="0.25">
      <c r="A57" s="211" t="s">
        <v>3</v>
      </c>
      <c r="B57" s="212"/>
      <c r="C57" s="212"/>
      <c r="D57" s="212"/>
      <c r="E57" s="212"/>
      <c r="F57" s="212"/>
      <c r="G57" s="212"/>
      <c r="H57" s="213"/>
      <c r="I57" s="193">
        <f>SUM(I38:I56)</f>
        <v>0</v>
      </c>
      <c r="J57" s="172">
        <f>I57*1.2665</f>
        <v>0</v>
      </c>
    </row>
    <row r="58" spans="1:10" x14ac:dyDescent="0.25">
      <c r="A58" s="248" t="s">
        <v>196</v>
      </c>
      <c r="B58" s="249"/>
      <c r="C58" s="249"/>
      <c r="D58" s="249"/>
      <c r="E58" s="249"/>
      <c r="F58" s="249"/>
      <c r="G58" s="249"/>
      <c r="H58" s="249"/>
      <c r="I58" s="249"/>
      <c r="J58" s="250"/>
    </row>
    <row r="59" spans="1:10" x14ac:dyDescent="0.25">
      <c r="A59" s="119">
        <v>7</v>
      </c>
      <c r="B59" s="2"/>
      <c r="C59" s="28">
        <v>80000</v>
      </c>
      <c r="D59" s="25" t="s">
        <v>41</v>
      </c>
      <c r="E59" s="8" t="s">
        <v>42</v>
      </c>
      <c r="F59" s="9"/>
      <c r="G59" s="21"/>
      <c r="H59" s="21"/>
      <c r="I59" s="48"/>
      <c r="J59" s="50"/>
    </row>
    <row r="60" spans="1:10" x14ac:dyDescent="0.25">
      <c r="A60" s="41" t="s">
        <v>371</v>
      </c>
      <c r="B60" s="2" t="s">
        <v>212</v>
      </c>
      <c r="C60" s="14">
        <v>80500</v>
      </c>
      <c r="D60" s="13" t="s">
        <v>43</v>
      </c>
      <c r="E60" s="8"/>
      <c r="F60" s="9"/>
      <c r="G60" s="21"/>
      <c r="H60" s="21"/>
      <c r="I60" s="48"/>
      <c r="J60" s="50"/>
    </row>
    <row r="61" spans="1:10" x14ac:dyDescent="0.25">
      <c r="A61" s="41" t="s">
        <v>340</v>
      </c>
      <c r="B61" s="2" t="s">
        <v>212</v>
      </c>
      <c r="C61" s="14">
        <v>80501</v>
      </c>
      <c r="D61" s="13" t="s">
        <v>44</v>
      </c>
      <c r="E61" s="8"/>
      <c r="F61" s="9"/>
      <c r="G61" s="21"/>
      <c r="H61" s="21"/>
      <c r="I61" s="48"/>
      <c r="J61" s="50"/>
    </row>
    <row r="62" spans="1:10" x14ac:dyDescent="0.25">
      <c r="A62" s="41" t="s">
        <v>341</v>
      </c>
      <c r="B62" s="2" t="s">
        <v>212</v>
      </c>
      <c r="C62" s="14">
        <v>80504</v>
      </c>
      <c r="D62" s="13" t="s">
        <v>45</v>
      </c>
      <c r="E62" s="8" t="s">
        <v>22</v>
      </c>
      <c r="F62" s="9">
        <f>'MEMÓRIA DE CALCULO'!F82</f>
        <v>1</v>
      </c>
      <c r="G62" s="187"/>
      <c r="H62" s="187"/>
      <c r="I62" s="189"/>
      <c r="J62" s="50"/>
    </row>
    <row r="63" spans="1:10" x14ac:dyDescent="0.25">
      <c r="A63" s="41" t="s">
        <v>342</v>
      </c>
      <c r="B63" s="55" t="s">
        <v>212</v>
      </c>
      <c r="C63" s="14">
        <v>80510</v>
      </c>
      <c r="D63" s="54" t="s">
        <v>291</v>
      </c>
      <c r="E63" s="8" t="s">
        <v>211</v>
      </c>
      <c r="F63" s="9">
        <f>'MEMÓRIA DE CALCULO'!F83</f>
        <v>1</v>
      </c>
      <c r="G63" s="187"/>
      <c r="H63" s="187"/>
      <c r="I63" s="189"/>
      <c r="J63" s="50"/>
    </row>
    <row r="64" spans="1:10" x14ac:dyDescent="0.25">
      <c r="A64" s="41" t="s">
        <v>343</v>
      </c>
      <c r="B64" s="2" t="s">
        <v>212</v>
      </c>
      <c r="C64" s="14">
        <v>80520</v>
      </c>
      <c r="D64" s="13" t="s">
        <v>46</v>
      </c>
      <c r="E64" s="8" t="s">
        <v>47</v>
      </c>
      <c r="F64" s="9">
        <f>'MEMÓRIA DE CALCULO'!F84</f>
        <v>2</v>
      </c>
      <c r="G64" s="187"/>
      <c r="H64" s="187"/>
      <c r="I64" s="189"/>
      <c r="J64" s="50"/>
    </row>
    <row r="65" spans="1:10" x14ac:dyDescent="0.25">
      <c r="A65" s="41" t="s">
        <v>344</v>
      </c>
      <c r="B65" s="2" t="s">
        <v>212</v>
      </c>
      <c r="C65" s="12">
        <v>80526</v>
      </c>
      <c r="D65" s="13" t="s">
        <v>48</v>
      </c>
      <c r="E65" s="8" t="s">
        <v>22</v>
      </c>
      <c r="F65" s="9">
        <f>'MEMÓRIA DE CALCULO'!F85</f>
        <v>1</v>
      </c>
      <c r="G65" s="187"/>
      <c r="H65" s="187"/>
      <c r="I65" s="189"/>
      <c r="J65" s="50"/>
    </row>
    <row r="66" spans="1:10" x14ac:dyDescent="0.25">
      <c r="A66" s="41" t="s">
        <v>345</v>
      </c>
      <c r="B66" s="2" t="s">
        <v>212</v>
      </c>
      <c r="C66" s="12">
        <v>80532</v>
      </c>
      <c r="D66" s="13" t="s">
        <v>49</v>
      </c>
      <c r="E66" s="8" t="s">
        <v>22</v>
      </c>
      <c r="F66" s="9">
        <f>'MEMÓRIA DE CALCULO'!F86</f>
        <v>1</v>
      </c>
      <c r="G66" s="187"/>
      <c r="H66" s="187"/>
      <c r="I66" s="189"/>
      <c r="J66" s="50"/>
    </row>
    <row r="67" spans="1:10" x14ac:dyDescent="0.25">
      <c r="A67" s="41" t="s">
        <v>346</v>
      </c>
      <c r="B67" s="2" t="s">
        <v>212</v>
      </c>
      <c r="C67" s="14">
        <v>80540</v>
      </c>
      <c r="D67" s="13" t="s">
        <v>50</v>
      </c>
      <c r="E67" s="8"/>
      <c r="F67" s="9"/>
      <c r="G67" s="187"/>
      <c r="H67" s="187"/>
      <c r="I67" s="189"/>
      <c r="J67" s="50"/>
    </row>
    <row r="68" spans="1:10" x14ac:dyDescent="0.25">
      <c r="A68" s="41" t="s">
        <v>347</v>
      </c>
      <c r="B68" s="2" t="s">
        <v>212</v>
      </c>
      <c r="C68" s="14">
        <v>80541</v>
      </c>
      <c r="D68" s="13" t="s">
        <v>449</v>
      </c>
      <c r="E68" s="8" t="s">
        <v>450</v>
      </c>
      <c r="F68" s="9">
        <f>'MEMÓRIA DE CALCULO'!F88</f>
        <v>1</v>
      </c>
      <c r="G68" s="187"/>
      <c r="H68" s="187"/>
      <c r="I68" s="189"/>
      <c r="J68" s="50"/>
    </row>
    <row r="69" spans="1:10" x14ac:dyDescent="0.25">
      <c r="A69" s="41" t="s">
        <v>348</v>
      </c>
      <c r="B69" s="2" t="s">
        <v>212</v>
      </c>
      <c r="C69" s="14">
        <v>80550</v>
      </c>
      <c r="D69" s="13" t="s">
        <v>51</v>
      </c>
      <c r="E69" s="8" t="s">
        <v>52</v>
      </c>
      <c r="F69" s="9">
        <f>'MEMÓRIA DE CALCULO'!F89</f>
        <v>1</v>
      </c>
      <c r="G69" s="187"/>
      <c r="H69" s="187"/>
      <c r="I69" s="189"/>
      <c r="J69" s="50"/>
    </row>
    <row r="70" spans="1:10" x14ac:dyDescent="0.25">
      <c r="A70" s="41" t="s">
        <v>349</v>
      </c>
      <c r="B70" s="2" t="s">
        <v>212</v>
      </c>
      <c r="C70" s="14">
        <v>80556</v>
      </c>
      <c r="D70" s="13" t="s">
        <v>53</v>
      </c>
      <c r="E70" s="8" t="s">
        <v>22</v>
      </c>
      <c r="F70" s="9">
        <f>'MEMÓRIA DE CALCULO'!F90</f>
        <v>3</v>
      </c>
      <c r="G70" s="187"/>
      <c r="H70" s="187"/>
      <c r="I70" s="189"/>
      <c r="J70" s="50"/>
    </row>
    <row r="71" spans="1:10" x14ac:dyDescent="0.25">
      <c r="A71" s="41" t="s">
        <v>350</v>
      </c>
      <c r="B71" s="2" t="s">
        <v>212</v>
      </c>
      <c r="C71" s="14">
        <v>80562</v>
      </c>
      <c r="D71" s="13" t="s">
        <v>54</v>
      </c>
      <c r="E71" s="8" t="s">
        <v>22</v>
      </c>
      <c r="F71" s="9">
        <f>'MEMÓRIA DE CALCULO'!F93</f>
        <v>1</v>
      </c>
      <c r="G71" s="187"/>
      <c r="H71" s="187"/>
      <c r="I71" s="189"/>
      <c r="J71" s="50"/>
    </row>
    <row r="72" spans="1:10" x14ac:dyDescent="0.25">
      <c r="A72" s="41" t="s">
        <v>351</v>
      </c>
      <c r="B72" s="2" t="s">
        <v>212</v>
      </c>
      <c r="C72" s="12">
        <v>80570</v>
      </c>
      <c r="D72" s="13" t="s">
        <v>55</v>
      </c>
      <c r="E72" s="8" t="s">
        <v>22</v>
      </c>
      <c r="F72" s="9">
        <f>'MEMÓRIA DE CALCULO'!F94</f>
        <v>1</v>
      </c>
      <c r="G72" s="187"/>
      <c r="H72" s="187"/>
      <c r="I72" s="189"/>
      <c r="J72" s="50"/>
    </row>
    <row r="73" spans="1:10" x14ac:dyDescent="0.25">
      <c r="A73" s="41" t="s">
        <v>352</v>
      </c>
      <c r="B73" s="2" t="s">
        <v>212</v>
      </c>
      <c r="C73" s="12">
        <v>80580</v>
      </c>
      <c r="D73" s="13" t="s">
        <v>56</v>
      </c>
      <c r="E73" s="8" t="s">
        <v>22</v>
      </c>
      <c r="F73" s="9">
        <f>'MEMÓRIA DE CALCULO'!F95</f>
        <v>1</v>
      </c>
      <c r="G73" s="187"/>
      <c r="H73" s="187"/>
      <c r="I73" s="189"/>
      <c r="J73" s="50"/>
    </row>
    <row r="74" spans="1:10" x14ac:dyDescent="0.25">
      <c r="A74" s="41" t="s">
        <v>353</v>
      </c>
      <c r="B74" s="2" t="s">
        <v>212</v>
      </c>
      <c r="C74" s="14">
        <v>80650</v>
      </c>
      <c r="D74" s="13" t="s">
        <v>57</v>
      </c>
      <c r="E74" s="8"/>
      <c r="F74" s="9"/>
      <c r="G74" s="187"/>
      <c r="H74" s="187"/>
      <c r="I74" s="189"/>
      <c r="J74" s="50"/>
    </row>
    <row r="75" spans="1:10" x14ac:dyDescent="0.25">
      <c r="A75" s="41" t="s">
        <v>354</v>
      </c>
      <c r="B75" s="2" t="s">
        <v>212</v>
      </c>
      <c r="C75" s="14">
        <v>80651</v>
      </c>
      <c r="D75" s="13" t="s">
        <v>58</v>
      </c>
      <c r="E75" s="8" t="s">
        <v>22</v>
      </c>
      <c r="F75" s="9">
        <f>'MEMÓRIA DE CALCULO'!F97</f>
        <v>1</v>
      </c>
      <c r="G75" s="187"/>
      <c r="H75" s="187"/>
      <c r="I75" s="189"/>
      <c r="J75" s="50"/>
    </row>
    <row r="76" spans="1:10" x14ac:dyDescent="0.25">
      <c r="A76" s="41" t="s">
        <v>355</v>
      </c>
      <c r="B76" s="2" t="s">
        <v>212</v>
      </c>
      <c r="C76" s="12">
        <v>80660</v>
      </c>
      <c r="D76" s="13" t="s">
        <v>59</v>
      </c>
      <c r="E76" s="8" t="s">
        <v>22</v>
      </c>
      <c r="F76" s="9">
        <f>'MEMÓRIA DE CALCULO'!F98</f>
        <v>1</v>
      </c>
      <c r="G76" s="187"/>
      <c r="H76" s="187"/>
      <c r="I76" s="189"/>
      <c r="J76" s="50"/>
    </row>
    <row r="77" spans="1:10" x14ac:dyDescent="0.25">
      <c r="A77" s="41" t="s">
        <v>356</v>
      </c>
      <c r="B77" s="2" t="s">
        <v>212</v>
      </c>
      <c r="C77" s="14">
        <v>80671</v>
      </c>
      <c r="D77" s="13" t="s">
        <v>60</v>
      </c>
      <c r="E77" s="8" t="s">
        <v>22</v>
      </c>
      <c r="F77" s="9">
        <f>'MEMÓRIA DE CALCULO'!F100</f>
        <v>1</v>
      </c>
      <c r="G77" s="194"/>
      <c r="H77" s="187"/>
      <c r="I77" s="189"/>
      <c r="J77" s="50"/>
    </row>
    <row r="78" spans="1:10" x14ac:dyDescent="0.25">
      <c r="A78" s="41" t="s">
        <v>357</v>
      </c>
      <c r="B78" s="2" t="s">
        <v>212</v>
      </c>
      <c r="C78" s="12">
        <v>80680</v>
      </c>
      <c r="D78" s="13" t="s">
        <v>61</v>
      </c>
      <c r="E78" s="8" t="s">
        <v>22</v>
      </c>
      <c r="F78" s="9">
        <f>'MEMÓRIA DE CALCULO'!F100</f>
        <v>1</v>
      </c>
      <c r="G78" s="194"/>
      <c r="H78" s="187"/>
      <c r="I78" s="189"/>
      <c r="J78" s="50"/>
    </row>
    <row r="79" spans="1:10" x14ac:dyDescent="0.25">
      <c r="A79" s="41" t="s">
        <v>358</v>
      </c>
      <c r="B79" s="2" t="s">
        <v>212</v>
      </c>
      <c r="C79" s="14">
        <v>80720</v>
      </c>
      <c r="D79" s="13" t="s">
        <v>62</v>
      </c>
      <c r="E79" s="8"/>
      <c r="F79" s="9"/>
      <c r="G79" s="187"/>
      <c r="H79" s="187"/>
      <c r="I79" s="189"/>
      <c r="J79" s="50"/>
    </row>
    <row r="80" spans="1:10" x14ac:dyDescent="0.25">
      <c r="A80" s="41" t="s">
        <v>359</v>
      </c>
      <c r="B80" s="2" t="s">
        <v>212</v>
      </c>
      <c r="C80" s="12">
        <v>80721</v>
      </c>
      <c r="D80" s="13" t="s">
        <v>451</v>
      </c>
      <c r="E80" s="8" t="s">
        <v>22</v>
      </c>
      <c r="F80" s="9">
        <f>'MEMÓRIA DE CALCULO'!F102</f>
        <v>1</v>
      </c>
      <c r="G80" s="187"/>
      <c r="H80" s="187"/>
      <c r="I80" s="189"/>
      <c r="J80" s="50"/>
    </row>
    <row r="81" spans="1:10" x14ac:dyDescent="0.25">
      <c r="A81" s="41" t="s">
        <v>360</v>
      </c>
      <c r="B81" s="55" t="s">
        <v>212</v>
      </c>
      <c r="C81" s="12">
        <v>80733</v>
      </c>
      <c r="D81" s="54" t="s">
        <v>292</v>
      </c>
      <c r="E81" s="8" t="s">
        <v>211</v>
      </c>
      <c r="F81" s="9">
        <v>1</v>
      </c>
      <c r="G81" s="187"/>
      <c r="H81" s="187"/>
      <c r="I81" s="189"/>
      <c r="J81" s="50"/>
    </row>
    <row r="82" spans="1:10" x14ac:dyDescent="0.25">
      <c r="A82" s="41" t="s">
        <v>361</v>
      </c>
      <c r="B82" s="2" t="s">
        <v>212</v>
      </c>
      <c r="C82" s="12">
        <v>80741</v>
      </c>
      <c r="D82" s="13" t="s">
        <v>64</v>
      </c>
      <c r="E82" s="8" t="s">
        <v>65</v>
      </c>
      <c r="F82" s="9">
        <v>1</v>
      </c>
      <c r="G82" s="187"/>
      <c r="H82" s="187"/>
      <c r="I82" s="189"/>
      <c r="J82" s="50"/>
    </row>
    <row r="83" spans="1:10" x14ac:dyDescent="0.25">
      <c r="A83" s="41" t="s">
        <v>362</v>
      </c>
      <c r="B83" s="2" t="s">
        <v>212</v>
      </c>
      <c r="C83" s="14">
        <v>80800</v>
      </c>
      <c r="D83" s="13" t="s">
        <v>66</v>
      </c>
      <c r="E83" s="8"/>
      <c r="F83" s="9"/>
      <c r="G83" s="187"/>
      <c r="H83" s="187"/>
      <c r="I83" s="189"/>
      <c r="J83" s="50"/>
    </row>
    <row r="84" spans="1:10" x14ac:dyDescent="0.25">
      <c r="A84" s="41" t="s">
        <v>363</v>
      </c>
      <c r="B84" s="2" t="s">
        <v>212</v>
      </c>
      <c r="C84" s="14">
        <v>80803</v>
      </c>
      <c r="D84" s="13" t="s">
        <v>67</v>
      </c>
      <c r="E84" s="8" t="s">
        <v>22</v>
      </c>
      <c r="F84" s="9">
        <f>'MEMÓRIA DE CALCULO'!F106</f>
        <v>1</v>
      </c>
      <c r="G84" s="187"/>
      <c r="H84" s="187"/>
      <c r="I84" s="189"/>
      <c r="J84" s="50"/>
    </row>
    <row r="85" spans="1:10" x14ac:dyDescent="0.25">
      <c r="A85" s="41" t="s">
        <v>364</v>
      </c>
      <c r="B85" s="2" t="s">
        <v>212</v>
      </c>
      <c r="C85" s="14">
        <v>80810</v>
      </c>
      <c r="D85" s="13" t="s">
        <v>68</v>
      </c>
      <c r="E85" s="8" t="s">
        <v>22</v>
      </c>
      <c r="F85" s="9">
        <f>'MEMÓRIA DE CALCULO'!F107</f>
        <v>1</v>
      </c>
      <c r="G85" s="187"/>
      <c r="H85" s="187"/>
      <c r="I85" s="189"/>
      <c r="J85" s="50"/>
    </row>
    <row r="86" spans="1:10" x14ac:dyDescent="0.25">
      <c r="A86" s="41" t="s">
        <v>365</v>
      </c>
      <c r="B86" s="2" t="s">
        <v>212</v>
      </c>
      <c r="C86" s="14">
        <v>80820</v>
      </c>
      <c r="D86" s="13" t="s">
        <v>69</v>
      </c>
      <c r="E86" s="8" t="s">
        <v>22</v>
      </c>
      <c r="F86" s="9">
        <f>'MEMÓRIA DE CALCULO'!F108</f>
        <v>1</v>
      </c>
      <c r="G86" s="194"/>
      <c r="H86" s="187"/>
      <c r="I86" s="189"/>
      <c r="J86" s="50"/>
    </row>
    <row r="87" spans="1:10" x14ac:dyDescent="0.25">
      <c r="A87" s="41" t="s">
        <v>366</v>
      </c>
      <c r="B87" s="2" t="s">
        <v>212</v>
      </c>
      <c r="C87" s="12">
        <v>80830</v>
      </c>
      <c r="D87" s="13" t="s">
        <v>70</v>
      </c>
      <c r="E87" s="8" t="s">
        <v>22</v>
      </c>
      <c r="F87" s="9">
        <f>'MEMÓRIA DE CALCULO'!F109</f>
        <v>1</v>
      </c>
      <c r="G87" s="187"/>
      <c r="H87" s="187"/>
      <c r="I87" s="189"/>
      <c r="J87" s="50"/>
    </row>
    <row r="88" spans="1:10" x14ac:dyDescent="0.25">
      <c r="A88" s="41" t="s">
        <v>367</v>
      </c>
      <c r="B88" s="2" t="s">
        <v>212</v>
      </c>
      <c r="C88" s="14">
        <v>80900</v>
      </c>
      <c r="D88" s="13" t="s">
        <v>71</v>
      </c>
      <c r="E88" s="8"/>
      <c r="F88" s="9"/>
      <c r="G88" s="187"/>
      <c r="H88" s="187"/>
      <c r="I88" s="189"/>
      <c r="J88" s="50"/>
    </row>
    <row r="89" spans="1:10" x14ac:dyDescent="0.25">
      <c r="A89" s="41" t="s">
        <v>368</v>
      </c>
      <c r="B89" s="2" t="s">
        <v>212</v>
      </c>
      <c r="C89" s="14">
        <v>80902</v>
      </c>
      <c r="D89" s="13" t="s">
        <v>72</v>
      </c>
      <c r="E89" s="8" t="s">
        <v>22</v>
      </c>
      <c r="F89" s="9">
        <v>2</v>
      </c>
      <c r="G89" s="187"/>
      <c r="H89" s="187"/>
      <c r="I89" s="189"/>
      <c r="J89" s="50"/>
    </row>
    <row r="90" spans="1:10" x14ac:dyDescent="0.25">
      <c r="A90" s="41" t="s">
        <v>369</v>
      </c>
      <c r="B90" s="2" t="s">
        <v>212</v>
      </c>
      <c r="C90" s="14">
        <v>80906</v>
      </c>
      <c r="D90" s="13" t="s">
        <v>73</v>
      </c>
      <c r="E90" s="8" t="s">
        <v>22</v>
      </c>
      <c r="F90" s="9">
        <f>'MEMÓRIA DE CALCULO'!F113</f>
        <v>1</v>
      </c>
      <c r="G90" s="187"/>
      <c r="H90" s="187"/>
      <c r="I90" s="189"/>
      <c r="J90" s="50"/>
    </row>
    <row r="91" spans="1:10" x14ac:dyDescent="0.25">
      <c r="A91" s="41" t="s">
        <v>370</v>
      </c>
      <c r="B91" s="2" t="s">
        <v>212</v>
      </c>
      <c r="C91" s="14">
        <v>80946</v>
      </c>
      <c r="D91" s="13" t="s">
        <v>74</v>
      </c>
      <c r="E91" s="8" t="s">
        <v>22</v>
      </c>
      <c r="F91" s="9">
        <f>'MEMÓRIA DE CALCULO'!F114</f>
        <v>1</v>
      </c>
      <c r="G91" s="187"/>
      <c r="H91" s="187"/>
      <c r="I91" s="189"/>
      <c r="J91" s="50"/>
    </row>
    <row r="92" spans="1:10" x14ac:dyDescent="0.25">
      <c r="A92" s="41" t="s">
        <v>372</v>
      </c>
      <c r="B92" s="2" t="s">
        <v>212</v>
      </c>
      <c r="C92" s="14">
        <v>81000</v>
      </c>
      <c r="D92" s="13" t="s">
        <v>75</v>
      </c>
      <c r="E92" s="8"/>
      <c r="F92" s="9"/>
      <c r="G92" s="187"/>
      <c r="H92" s="187"/>
      <c r="I92" s="189"/>
      <c r="J92" s="50"/>
    </row>
    <row r="93" spans="1:10" x14ac:dyDescent="0.25">
      <c r="A93" s="41" t="s">
        <v>373</v>
      </c>
      <c r="B93" s="2" t="s">
        <v>212</v>
      </c>
      <c r="C93" s="14">
        <v>81001</v>
      </c>
      <c r="D93" s="13" t="s">
        <v>76</v>
      </c>
      <c r="E93" s="8"/>
      <c r="F93" s="9"/>
      <c r="G93" s="187"/>
      <c r="H93" s="187"/>
      <c r="I93" s="189"/>
      <c r="J93" s="50"/>
    </row>
    <row r="94" spans="1:10" x14ac:dyDescent="0.25">
      <c r="A94" s="41" t="s">
        <v>374</v>
      </c>
      <c r="B94" s="2" t="s">
        <v>212</v>
      </c>
      <c r="C94" s="14">
        <v>81003</v>
      </c>
      <c r="D94" s="13" t="s">
        <v>77</v>
      </c>
      <c r="E94" s="8" t="s">
        <v>27</v>
      </c>
      <c r="F94" s="9">
        <f>'MEMÓRIA DE CALCULO'!F117</f>
        <v>30</v>
      </c>
      <c r="G94" s="194"/>
      <c r="H94" s="187"/>
      <c r="I94" s="189"/>
      <c r="J94" s="50"/>
    </row>
    <row r="95" spans="1:10" x14ac:dyDescent="0.25">
      <c r="A95" s="41" t="s">
        <v>375</v>
      </c>
      <c r="B95" s="2" t="s">
        <v>212</v>
      </c>
      <c r="C95" s="14">
        <v>81006</v>
      </c>
      <c r="D95" s="13" t="s">
        <v>78</v>
      </c>
      <c r="E95" s="8" t="s">
        <v>10</v>
      </c>
      <c r="F95" s="9">
        <f>'MEMÓRIA DE CALCULO'!F118</f>
        <v>10</v>
      </c>
      <c r="G95" s="187"/>
      <c r="H95" s="187"/>
      <c r="I95" s="189"/>
      <c r="J95" s="50"/>
    </row>
    <row r="96" spans="1:10" x14ac:dyDescent="0.25">
      <c r="A96" s="41" t="s">
        <v>376</v>
      </c>
      <c r="B96" s="2" t="s">
        <v>212</v>
      </c>
      <c r="C96" s="14">
        <v>81040</v>
      </c>
      <c r="D96" s="13" t="s">
        <v>79</v>
      </c>
      <c r="E96" s="8"/>
      <c r="F96" s="9"/>
      <c r="G96" s="187"/>
      <c r="H96" s="187"/>
      <c r="I96" s="189"/>
      <c r="J96" s="50"/>
    </row>
    <row r="97" spans="1:10" x14ac:dyDescent="0.25">
      <c r="A97" s="41" t="s">
        <v>377</v>
      </c>
      <c r="B97" s="2" t="s">
        <v>212</v>
      </c>
      <c r="C97" s="14">
        <v>81043</v>
      </c>
      <c r="D97" s="13" t="s">
        <v>80</v>
      </c>
      <c r="E97" s="8" t="s">
        <v>22</v>
      </c>
      <c r="F97" s="9">
        <f>'MEMÓRIA DE CALCULO'!F120</f>
        <v>1</v>
      </c>
      <c r="G97" s="187"/>
      <c r="H97" s="187"/>
      <c r="I97" s="189"/>
      <c r="J97" s="50"/>
    </row>
    <row r="98" spans="1:10" x14ac:dyDescent="0.25">
      <c r="A98" s="41" t="s">
        <v>378</v>
      </c>
      <c r="B98" s="2" t="s">
        <v>212</v>
      </c>
      <c r="C98" s="14">
        <v>81300</v>
      </c>
      <c r="D98" s="13" t="s">
        <v>81</v>
      </c>
      <c r="E98" s="8"/>
      <c r="F98" s="9"/>
      <c r="G98" s="187"/>
      <c r="H98" s="187"/>
      <c r="I98" s="189"/>
      <c r="J98" s="50"/>
    </row>
    <row r="99" spans="1:10" x14ac:dyDescent="0.25">
      <c r="A99" s="41" t="s">
        <v>379</v>
      </c>
      <c r="B99" s="2" t="s">
        <v>212</v>
      </c>
      <c r="C99" s="14">
        <v>81321</v>
      </c>
      <c r="D99" s="13" t="s">
        <v>82</v>
      </c>
      <c r="E99" s="8" t="s">
        <v>22</v>
      </c>
      <c r="F99" s="9">
        <f>'MEMÓRIA DE CALCULO'!F122</f>
        <v>5</v>
      </c>
      <c r="G99" s="187"/>
      <c r="H99" s="187"/>
      <c r="I99" s="189"/>
      <c r="J99" s="50"/>
    </row>
    <row r="100" spans="1:10" x14ac:dyDescent="0.25">
      <c r="A100" s="41" t="s">
        <v>380</v>
      </c>
      <c r="B100" s="2" t="s">
        <v>212</v>
      </c>
      <c r="C100" s="14">
        <v>81324</v>
      </c>
      <c r="D100" s="13" t="s">
        <v>83</v>
      </c>
      <c r="E100" s="8" t="s">
        <v>22</v>
      </c>
      <c r="F100" s="9">
        <f>'MEMÓRIA DE CALCULO'!F123</f>
        <v>2</v>
      </c>
      <c r="G100" s="187"/>
      <c r="H100" s="187"/>
      <c r="I100" s="189"/>
      <c r="J100" s="50"/>
    </row>
    <row r="101" spans="1:10" x14ac:dyDescent="0.25">
      <c r="A101" s="41" t="s">
        <v>381</v>
      </c>
      <c r="B101" s="2" t="s">
        <v>212</v>
      </c>
      <c r="C101" s="14">
        <v>81369</v>
      </c>
      <c r="D101" s="13" t="s">
        <v>84</v>
      </c>
      <c r="E101" s="8" t="s">
        <v>22</v>
      </c>
      <c r="F101" s="9">
        <f>'MEMÓRIA DE CALCULO'!F124</f>
        <v>5</v>
      </c>
      <c r="G101" s="187"/>
      <c r="H101" s="187"/>
      <c r="I101" s="189"/>
      <c r="J101" s="50"/>
    </row>
    <row r="102" spans="1:10" x14ac:dyDescent="0.25">
      <c r="A102" s="41" t="s">
        <v>382</v>
      </c>
      <c r="B102" s="2" t="s">
        <v>212</v>
      </c>
      <c r="C102" s="14">
        <v>81400</v>
      </c>
      <c r="D102" s="13" t="s">
        <v>85</v>
      </c>
      <c r="E102" s="8"/>
      <c r="F102" s="9"/>
      <c r="G102" s="187"/>
      <c r="H102" s="187"/>
      <c r="I102" s="189"/>
      <c r="J102" s="50"/>
    </row>
    <row r="103" spans="1:10" x14ac:dyDescent="0.25">
      <c r="A103" s="41" t="s">
        <v>383</v>
      </c>
      <c r="B103" s="2" t="s">
        <v>212</v>
      </c>
      <c r="C103" s="14">
        <v>81402</v>
      </c>
      <c r="D103" s="13" t="s">
        <v>86</v>
      </c>
      <c r="E103" s="8" t="s">
        <v>22</v>
      </c>
      <c r="F103" s="9">
        <f>'MEMÓRIA DE CALCULO'!F126</f>
        <v>5</v>
      </c>
      <c r="G103" s="194"/>
      <c r="H103" s="187"/>
      <c r="I103" s="189"/>
      <c r="J103" s="50"/>
    </row>
    <row r="104" spans="1:10" x14ac:dyDescent="0.25">
      <c r="A104" s="41" t="s">
        <v>384</v>
      </c>
      <c r="B104" s="2" t="s">
        <v>212</v>
      </c>
      <c r="C104" s="14">
        <v>81600</v>
      </c>
      <c r="D104" s="13" t="s">
        <v>87</v>
      </c>
      <c r="E104" s="8"/>
      <c r="F104" s="9"/>
      <c r="G104" s="187"/>
      <c r="H104" s="187"/>
      <c r="I104" s="189"/>
      <c r="J104" s="50"/>
    </row>
    <row r="105" spans="1:10" x14ac:dyDescent="0.25">
      <c r="A105" s="41" t="s">
        <v>385</v>
      </c>
      <c r="B105" s="2" t="s">
        <v>212</v>
      </c>
      <c r="C105" s="14">
        <v>81660</v>
      </c>
      <c r="D105" s="13" t="s">
        <v>88</v>
      </c>
      <c r="E105" s="8"/>
      <c r="F105" s="9"/>
      <c r="G105" s="187"/>
      <c r="H105" s="187"/>
      <c r="I105" s="189"/>
      <c r="J105" s="50"/>
    </row>
    <row r="106" spans="1:10" x14ac:dyDescent="0.25">
      <c r="A106" s="41" t="s">
        <v>386</v>
      </c>
      <c r="B106" s="2" t="s">
        <v>212</v>
      </c>
      <c r="C106" s="14">
        <v>81661</v>
      </c>
      <c r="D106" s="13" t="s">
        <v>89</v>
      </c>
      <c r="E106" s="8" t="s">
        <v>22</v>
      </c>
      <c r="F106" s="9">
        <f>'MEMÓRIA DE CALCULO'!F129</f>
        <v>1</v>
      </c>
      <c r="G106" s="187"/>
      <c r="H106" s="187"/>
      <c r="I106" s="189"/>
      <c r="J106" s="50"/>
    </row>
    <row r="107" spans="1:10" x14ac:dyDescent="0.25">
      <c r="A107" s="41" t="s">
        <v>387</v>
      </c>
      <c r="B107" s="2" t="s">
        <v>212</v>
      </c>
      <c r="C107" s="14">
        <v>81750</v>
      </c>
      <c r="D107" s="13" t="s">
        <v>90</v>
      </c>
      <c r="E107" s="8"/>
      <c r="F107" s="9"/>
      <c r="G107" s="187"/>
      <c r="H107" s="187"/>
      <c r="I107" s="189"/>
      <c r="J107" s="50"/>
    </row>
    <row r="108" spans="1:10" x14ac:dyDescent="0.25">
      <c r="A108" s="41" t="s">
        <v>388</v>
      </c>
      <c r="B108" s="2" t="s">
        <v>212</v>
      </c>
      <c r="C108" s="14">
        <v>81770</v>
      </c>
      <c r="D108" s="13" t="s">
        <v>91</v>
      </c>
      <c r="E108" s="8" t="s">
        <v>22</v>
      </c>
      <c r="F108" s="9">
        <f>'MEMÓRIA DE CALCULO'!F131</f>
        <v>1</v>
      </c>
      <c r="G108" s="187"/>
      <c r="H108" s="187"/>
      <c r="I108" s="189"/>
      <c r="J108" s="50"/>
    </row>
    <row r="109" spans="1:10" x14ac:dyDescent="0.25">
      <c r="A109" s="41" t="s">
        <v>389</v>
      </c>
      <c r="B109" s="2" t="s">
        <v>212</v>
      </c>
      <c r="C109" s="14">
        <v>81810</v>
      </c>
      <c r="D109" s="13" t="s">
        <v>92</v>
      </c>
      <c r="E109" s="8"/>
      <c r="F109" s="9"/>
      <c r="G109" s="187"/>
      <c r="H109" s="187"/>
      <c r="I109" s="189"/>
      <c r="J109" s="50"/>
    </row>
    <row r="110" spans="1:10" x14ac:dyDescent="0.25">
      <c r="A110" s="41" t="s">
        <v>390</v>
      </c>
      <c r="B110" s="2" t="s">
        <v>212</v>
      </c>
      <c r="C110" s="14">
        <v>81815</v>
      </c>
      <c r="D110" s="13" t="s">
        <v>93</v>
      </c>
      <c r="E110" s="8" t="s">
        <v>22</v>
      </c>
      <c r="F110" s="9">
        <f>'MEMÓRIA DE CALCULO'!F133</f>
        <v>1</v>
      </c>
      <c r="G110" s="187"/>
      <c r="H110" s="187"/>
      <c r="I110" s="189"/>
      <c r="J110" s="50"/>
    </row>
    <row r="111" spans="1:10" ht="25.5" x14ac:dyDescent="0.25">
      <c r="A111" s="41" t="s">
        <v>391</v>
      </c>
      <c r="B111" s="2" t="s">
        <v>212</v>
      </c>
      <c r="C111" s="14">
        <v>81846</v>
      </c>
      <c r="D111" s="15" t="s">
        <v>94</v>
      </c>
      <c r="E111" s="8" t="s">
        <v>65</v>
      </c>
      <c r="F111" s="9">
        <f>'MEMÓRIA DE CALCULO'!F134</f>
        <v>1</v>
      </c>
      <c r="G111" s="196"/>
      <c r="H111" s="187"/>
      <c r="I111" s="189"/>
      <c r="J111" s="50"/>
    </row>
    <row r="112" spans="1:10" x14ac:dyDescent="0.25">
      <c r="A112" s="41" t="s">
        <v>392</v>
      </c>
      <c r="B112" s="2" t="s">
        <v>212</v>
      </c>
      <c r="C112" s="14">
        <v>81885</v>
      </c>
      <c r="D112" s="13" t="s">
        <v>95</v>
      </c>
      <c r="E112" s="8" t="s">
        <v>22</v>
      </c>
      <c r="F112" s="9">
        <f>'MEMÓRIA DE CALCULO'!F135</f>
        <v>1</v>
      </c>
      <c r="G112" s="187"/>
      <c r="H112" s="187"/>
      <c r="I112" s="189"/>
      <c r="J112" s="50"/>
    </row>
    <row r="113" spans="1:10" x14ac:dyDescent="0.25">
      <c r="A113" s="41" t="s">
        <v>393</v>
      </c>
      <c r="B113" s="2" t="s">
        <v>212</v>
      </c>
      <c r="C113" s="12">
        <v>81860</v>
      </c>
      <c r="D113" s="13" t="s">
        <v>96</v>
      </c>
      <c r="E113" s="8" t="s">
        <v>22</v>
      </c>
      <c r="F113" s="9">
        <f>'MEMÓRIA DE CALCULO'!F136</f>
        <v>1</v>
      </c>
      <c r="G113" s="187"/>
      <c r="H113" s="187"/>
      <c r="I113" s="189"/>
      <c r="J113" s="50"/>
    </row>
    <row r="114" spans="1:10" x14ac:dyDescent="0.25">
      <c r="A114" s="41" t="s">
        <v>394</v>
      </c>
      <c r="B114" s="2" t="s">
        <v>212</v>
      </c>
      <c r="C114" s="14">
        <v>81888</v>
      </c>
      <c r="D114" s="13" t="s">
        <v>97</v>
      </c>
      <c r="E114" s="8" t="s">
        <v>22</v>
      </c>
      <c r="F114" s="9">
        <f>'MEMÓRIA DE CALCULO'!F137</f>
        <v>1</v>
      </c>
      <c r="G114" s="187"/>
      <c r="H114" s="187"/>
      <c r="I114" s="189"/>
      <c r="J114" s="50"/>
    </row>
    <row r="115" spans="1:10" x14ac:dyDescent="0.25">
      <c r="A115" s="41" t="s">
        <v>395</v>
      </c>
      <c r="B115" s="2" t="s">
        <v>212</v>
      </c>
      <c r="C115" s="14">
        <v>82300</v>
      </c>
      <c r="D115" s="13" t="s">
        <v>98</v>
      </c>
      <c r="E115" s="8"/>
      <c r="F115" s="9"/>
      <c r="G115" s="187"/>
      <c r="H115" s="187"/>
      <c r="I115" s="189"/>
      <c r="J115" s="50"/>
    </row>
    <row r="116" spans="1:10" x14ac:dyDescent="0.25">
      <c r="A116" s="41" t="s">
        <v>396</v>
      </c>
      <c r="B116" s="2" t="s">
        <v>212</v>
      </c>
      <c r="C116" s="14">
        <v>82301</v>
      </c>
      <c r="D116" s="13" t="s">
        <v>99</v>
      </c>
      <c r="E116" s="8" t="s">
        <v>10</v>
      </c>
      <c r="F116" s="9">
        <f>'MEMÓRIA DE CALCULO'!F139</f>
        <v>3</v>
      </c>
      <c r="G116" s="187"/>
      <c r="H116" s="187"/>
      <c r="I116" s="189"/>
      <c r="J116" s="50"/>
    </row>
    <row r="117" spans="1:10" x14ac:dyDescent="0.25">
      <c r="A117" s="41" t="s">
        <v>397</v>
      </c>
      <c r="B117" s="2" t="s">
        <v>212</v>
      </c>
      <c r="C117" s="14">
        <v>82302</v>
      </c>
      <c r="D117" s="13" t="s">
        <v>100</v>
      </c>
      <c r="E117" s="8" t="s">
        <v>10</v>
      </c>
      <c r="F117" s="9">
        <f>'MEMÓRIA DE CALCULO'!F140</f>
        <v>3</v>
      </c>
      <c r="G117" s="187"/>
      <c r="H117" s="187"/>
      <c r="I117" s="189"/>
      <c r="J117" s="50"/>
    </row>
    <row r="118" spans="1:10" x14ac:dyDescent="0.25">
      <c r="A118" s="41" t="s">
        <v>398</v>
      </c>
      <c r="B118" s="2" t="s">
        <v>212</v>
      </c>
      <c r="C118" s="14">
        <v>82303</v>
      </c>
      <c r="D118" s="13" t="s">
        <v>101</v>
      </c>
      <c r="E118" s="8" t="s">
        <v>10</v>
      </c>
      <c r="F118" s="9">
        <f>'MEMÓRIA DE CALCULO'!F141</f>
        <v>12</v>
      </c>
      <c r="G118" s="187"/>
      <c r="H118" s="187"/>
      <c r="I118" s="189"/>
      <c r="J118" s="50"/>
    </row>
    <row r="119" spans="1:10" x14ac:dyDescent="0.25">
      <c r="A119" s="41" t="s">
        <v>399</v>
      </c>
      <c r="B119" s="2" t="s">
        <v>212</v>
      </c>
      <c r="C119" s="14">
        <v>82304</v>
      </c>
      <c r="D119" s="13" t="s">
        <v>102</v>
      </c>
      <c r="E119" s="8" t="s">
        <v>10</v>
      </c>
      <c r="F119" s="9">
        <v>12</v>
      </c>
      <c r="G119" s="187"/>
      <c r="H119" s="187"/>
      <c r="I119" s="189"/>
      <c r="J119" s="50"/>
    </row>
    <row r="120" spans="1:10" x14ac:dyDescent="0.25">
      <c r="A120" s="211" t="s">
        <v>3</v>
      </c>
      <c r="B120" s="212"/>
      <c r="C120" s="212"/>
      <c r="D120" s="212"/>
      <c r="E120" s="212"/>
      <c r="F120" s="212"/>
      <c r="G120" s="212"/>
      <c r="H120" s="213"/>
      <c r="I120" s="193">
        <f>SUM(I62:I119)</f>
        <v>0</v>
      </c>
      <c r="J120" s="172">
        <f>I120*1.2665</f>
        <v>0</v>
      </c>
    </row>
    <row r="121" spans="1:10" x14ac:dyDescent="0.25">
      <c r="A121" s="248" t="s">
        <v>197</v>
      </c>
      <c r="B121" s="249"/>
      <c r="C121" s="249"/>
      <c r="D121" s="249"/>
      <c r="E121" s="249"/>
      <c r="F121" s="249"/>
      <c r="G121" s="249"/>
      <c r="H121" s="249"/>
      <c r="I121" s="249"/>
      <c r="J121" s="250"/>
    </row>
    <row r="122" spans="1:10" x14ac:dyDescent="0.25">
      <c r="A122" s="119">
        <v>8</v>
      </c>
      <c r="B122" s="2"/>
      <c r="C122" s="24" t="s">
        <v>103</v>
      </c>
      <c r="D122" s="25" t="s">
        <v>104</v>
      </c>
      <c r="E122" s="8"/>
      <c r="F122" s="9"/>
      <c r="G122" s="21"/>
      <c r="H122" s="21"/>
      <c r="I122" s="48"/>
      <c r="J122" s="50"/>
    </row>
    <row r="123" spans="1:10" ht="25.5" x14ac:dyDescent="0.25">
      <c r="A123" s="41" t="s">
        <v>400</v>
      </c>
      <c r="B123" s="2" t="s">
        <v>212</v>
      </c>
      <c r="C123" s="12" t="s">
        <v>105</v>
      </c>
      <c r="D123" s="15" t="s">
        <v>106</v>
      </c>
      <c r="E123" s="8" t="s">
        <v>2</v>
      </c>
      <c r="F123" s="9">
        <f>'MEMÓRIA DE CALCULO'!F145</f>
        <v>164.04999999999998</v>
      </c>
      <c r="G123" s="196"/>
      <c r="H123" s="196"/>
      <c r="I123" s="189"/>
      <c r="J123" s="50"/>
    </row>
    <row r="124" spans="1:10" x14ac:dyDescent="0.25">
      <c r="A124" s="211" t="s">
        <v>3</v>
      </c>
      <c r="B124" s="212"/>
      <c r="C124" s="212"/>
      <c r="D124" s="212"/>
      <c r="E124" s="212"/>
      <c r="F124" s="212"/>
      <c r="G124" s="212"/>
      <c r="H124" s="213"/>
      <c r="I124" s="193">
        <f>SUM(I123)</f>
        <v>0</v>
      </c>
      <c r="J124" s="172">
        <f>I124*1.2665</f>
        <v>0</v>
      </c>
    </row>
    <row r="125" spans="1:10" x14ac:dyDescent="0.25">
      <c r="A125" s="251" t="s">
        <v>198</v>
      </c>
      <c r="B125" s="252"/>
      <c r="C125" s="252"/>
      <c r="D125" s="252"/>
      <c r="E125" s="252"/>
      <c r="F125" s="252"/>
      <c r="G125" s="252"/>
      <c r="H125" s="252"/>
      <c r="I125" s="252"/>
      <c r="J125" s="253"/>
    </row>
    <row r="126" spans="1:10" x14ac:dyDescent="0.25">
      <c r="A126" s="119">
        <v>9</v>
      </c>
      <c r="B126" s="2"/>
      <c r="C126" s="17">
        <v>120000</v>
      </c>
      <c r="D126" s="18" t="s">
        <v>107</v>
      </c>
      <c r="E126" s="8"/>
      <c r="F126" s="8"/>
      <c r="G126" s="21"/>
      <c r="H126" s="21"/>
      <c r="I126" s="47"/>
      <c r="J126" s="50"/>
    </row>
    <row r="127" spans="1:10" x14ac:dyDescent="0.25">
      <c r="A127" s="41" t="s">
        <v>401</v>
      </c>
      <c r="B127" s="2" t="s">
        <v>212</v>
      </c>
      <c r="C127" s="6">
        <v>120902</v>
      </c>
      <c r="D127" s="7" t="s">
        <v>108</v>
      </c>
      <c r="E127" s="8" t="s">
        <v>2</v>
      </c>
      <c r="F127" s="9">
        <f>'MEMÓRIA DE CALCULO'!F149</f>
        <v>22.95</v>
      </c>
      <c r="G127" s="187"/>
      <c r="H127" s="187"/>
      <c r="I127" s="189"/>
      <c r="J127" s="50"/>
    </row>
    <row r="128" spans="1:10" x14ac:dyDescent="0.25">
      <c r="A128" s="211" t="s">
        <v>3</v>
      </c>
      <c r="B128" s="212"/>
      <c r="C128" s="212"/>
      <c r="D128" s="212"/>
      <c r="E128" s="212"/>
      <c r="F128" s="212"/>
      <c r="G128" s="212"/>
      <c r="H128" s="213"/>
      <c r="I128" s="193">
        <f>SUM(I127)</f>
        <v>0</v>
      </c>
      <c r="J128" s="172">
        <f>I128*1.2665</f>
        <v>0</v>
      </c>
    </row>
    <row r="129" spans="1:10" x14ac:dyDescent="0.25">
      <c r="A129" s="245" t="s">
        <v>199</v>
      </c>
      <c r="B129" s="246"/>
      <c r="C129" s="246"/>
      <c r="D129" s="246"/>
      <c r="E129" s="246"/>
      <c r="F129" s="246"/>
      <c r="G129" s="246"/>
      <c r="H129" s="246"/>
      <c r="I129" s="246"/>
      <c r="J129" s="247"/>
    </row>
    <row r="130" spans="1:10" x14ac:dyDescent="0.25">
      <c r="A130" s="119">
        <v>10</v>
      </c>
      <c r="B130" s="2"/>
      <c r="C130" s="24" t="s">
        <v>110</v>
      </c>
      <c r="D130" s="25" t="s">
        <v>109</v>
      </c>
      <c r="E130" s="8"/>
      <c r="F130" s="9"/>
      <c r="G130" s="21"/>
      <c r="H130" s="21"/>
      <c r="I130" s="48"/>
      <c r="J130" s="50"/>
    </row>
    <row r="131" spans="1:10" ht="25.5" x14ac:dyDescent="0.25">
      <c r="A131" s="41" t="s">
        <v>402</v>
      </c>
      <c r="B131" s="2" t="s">
        <v>212</v>
      </c>
      <c r="C131" s="12" t="s">
        <v>111</v>
      </c>
      <c r="D131" s="15" t="s">
        <v>112</v>
      </c>
      <c r="E131" s="8" t="s">
        <v>2</v>
      </c>
      <c r="F131" s="9">
        <f>'MEMÓRIA DE CALCULO'!F152</f>
        <v>51</v>
      </c>
      <c r="G131" s="187"/>
      <c r="H131" s="187"/>
      <c r="I131" s="189"/>
      <c r="J131" s="50"/>
    </row>
    <row r="132" spans="1:10" x14ac:dyDescent="0.25">
      <c r="A132" s="211" t="s">
        <v>3</v>
      </c>
      <c r="B132" s="212"/>
      <c r="C132" s="212"/>
      <c r="D132" s="212"/>
      <c r="E132" s="212"/>
      <c r="F132" s="212"/>
      <c r="G132" s="212"/>
      <c r="H132" s="213"/>
      <c r="I132" s="193">
        <f>SUM(I131:I131)</f>
        <v>0</v>
      </c>
      <c r="J132" s="172">
        <f>I132*1.2665</f>
        <v>0</v>
      </c>
    </row>
    <row r="133" spans="1:10" x14ac:dyDescent="0.25">
      <c r="A133" s="248" t="s">
        <v>200</v>
      </c>
      <c r="B133" s="249"/>
      <c r="C133" s="249"/>
      <c r="D133" s="249"/>
      <c r="E133" s="249"/>
      <c r="F133" s="249"/>
      <c r="G133" s="249"/>
      <c r="H133" s="249"/>
      <c r="I133" s="249"/>
      <c r="J133" s="250"/>
    </row>
    <row r="134" spans="1:10" x14ac:dyDescent="0.25">
      <c r="A134" s="119">
        <v>11</v>
      </c>
      <c r="B134" s="2"/>
      <c r="C134" s="24" t="s">
        <v>114</v>
      </c>
      <c r="D134" s="25" t="s">
        <v>113</v>
      </c>
      <c r="E134" s="8"/>
      <c r="F134" s="9"/>
      <c r="G134" s="21"/>
      <c r="H134" s="21"/>
      <c r="I134" s="48"/>
      <c r="J134" s="50"/>
    </row>
    <row r="135" spans="1:10" x14ac:dyDescent="0.25">
      <c r="A135" s="41" t="s">
        <v>403</v>
      </c>
      <c r="B135" s="2" t="s">
        <v>212</v>
      </c>
      <c r="C135" s="12" t="s">
        <v>115</v>
      </c>
      <c r="D135" s="13" t="s">
        <v>116</v>
      </c>
      <c r="E135" s="8" t="s">
        <v>2</v>
      </c>
      <c r="F135" s="9">
        <f>'MEMÓRIA DE CALCULO'!F155</f>
        <v>51</v>
      </c>
      <c r="G135" s="191"/>
      <c r="H135" s="191"/>
      <c r="I135" s="195"/>
      <c r="J135" s="50"/>
    </row>
    <row r="136" spans="1:10" x14ac:dyDescent="0.25">
      <c r="A136" s="41" t="s">
        <v>404</v>
      </c>
      <c r="B136" s="2" t="s">
        <v>212</v>
      </c>
      <c r="C136" s="12">
        <v>160601</v>
      </c>
      <c r="D136" s="13" t="s">
        <v>117</v>
      </c>
      <c r="E136" s="8" t="s">
        <v>10</v>
      </c>
      <c r="F136" s="9">
        <f>'MEMÓRIA DE CALCULO'!F156</f>
        <v>11.350000000000001</v>
      </c>
      <c r="G136" s="191"/>
      <c r="H136" s="191"/>
      <c r="I136" s="195"/>
      <c r="J136" s="50"/>
    </row>
    <row r="137" spans="1:10" x14ac:dyDescent="0.25">
      <c r="A137" s="41" t="s">
        <v>405</v>
      </c>
      <c r="B137" s="2" t="s">
        <v>212</v>
      </c>
      <c r="C137" s="12">
        <v>160602</v>
      </c>
      <c r="D137" s="13" t="s">
        <v>118</v>
      </c>
      <c r="E137" s="8" t="s">
        <v>10</v>
      </c>
      <c r="F137" s="9">
        <f>'MEMÓRIA DE CALCULO'!F157</f>
        <v>21.830000000000002</v>
      </c>
      <c r="G137" s="191"/>
      <c r="H137" s="191"/>
      <c r="I137" s="195"/>
      <c r="J137" s="50"/>
    </row>
    <row r="138" spans="1:10" x14ac:dyDescent="0.25">
      <c r="A138" s="211" t="s">
        <v>3</v>
      </c>
      <c r="B138" s="212"/>
      <c r="C138" s="212"/>
      <c r="D138" s="212"/>
      <c r="E138" s="212"/>
      <c r="F138" s="212"/>
      <c r="G138" s="212"/>
      <c r="H138" s="213"/>
      <c r="I138" s="193">
        <f>SUM(I135:I137)</f>
        <v>0</v>
      </c>
      <c r="J138" s="172">
        <f>I138*1.2665</f>
        <v>0</v>
      </c>
    </row>
    <row r="139" spans="1:10" x14ac:dyDescent="0.25">
      <c r="A139" s="248" t="s">
        <v>201</v>
      </c>
      <c r="B139" s="249"/>
      <c r="C139" s="249"/>
      <c r="D139" s="249"/>
      <c r="E139" s="249"/>
      <c r="F139" s="249"/>
      <c r="G139" s="249"/>
      <c r="H139" s="249"/>
      <c r="I139" s="249"/>
      <c r="J139" s="250"/>
    </row>
    <row r="140" spans="1:10" x14ac:dyDescent="0.25">
      <c r="A140" s="119">
        <v>12</v>
      </c>
      <c r="B140" s="2"/>
      <c r="C140" s="24" t="s">
        <v>119</v>
      </c>
      <c r="D140" s="25" t="s">
        <v>120</v>
      </c>
      <c r="E140" s="8"/>
      <c r="F140" s="9"/>
      <c r="G140" s="21"/>
      <c r="H140" s="21"/>
      <c r="I140" s="48"/>
      <c r="J140" s="50"/>
    </row>
    <row r="141" spans="1:10" x14ac:dyDescent="0.25">
      <c r="A141" s="41" t="s">
        <v>406</v>
      </c>
      <c r="B141" s="2" t="s">
        <v>212</v>
      </c>
      <c r="C141" s="12" t="s">
        <v>121</v>
      </c>
      <c r="D141" s="13" t="s">
        <v>122</v>
      </c>
      <c r="E141" s="8" t="s">
        <v>22</v>
      </c>
      <c r="F141" s="9">
        <f>'MEMÓRIA DE CALCULO'!F160</f>
        <v>1</v>
      </c>
      <c r="G141" s="187"/>
      <c r="H141" s="187"/>
      <c r="I141" s="189"/>
      <c r="J141" s="50"/>
    </row>
    <row r="142" spans="1:10" x14ac:dyDescent="0.25">
      <c r="A142" s="41" t="s">
        <v>407</v>
      </c>
      <c r="B142" s="2" t="s">
        <v>212</v>
      </c>
      <c r="C142" s="12">
        <v>170103</v>
      </c>
      <c r="D142" s="13" t="s">
        <v>123</v>
      </c>
      <c r="E142" s="8" t="s">
        <v>22</v>
      </c>
      <c r="F142" s="9">
        <f>'MEMÓRIA DE CALCULO'!F161</f>
        <v>2</v>
      </c>
      <c r="G142" s="187"/>
      <c r="H142" s="187"/>
      <c r="I142" s="189"/>
      <c r="J142" s="50"/>
    </row>
    <row r="143" spans="1:10" x14ac:dyDescent="0.25">
      <c r="A143" s="211" t="s">
        <v>3</v>
      </c>
      <c r="B143" s="212"/>
      <c r="C143" s="212"/>
      <c r="D143" s="212"/>
      <c r="E143" s="212"/>
      <c r="F143" s="212"/>
      <c r="G143" s="212"/>
      <c r="H143" s="213"/>
      <c r="I143" s="193">
        <f>SUM(I141:I142)</f>
        <v>0</v>
      </c>
      <c r="J143" s="172">
        <f>I143*1.2665</f>
        <v>0</v>
      </c>
    </row>
    <row r="144" spans="1:10" x14ac:dyDescent="0.25">
      <c r="A144" s="248" t="s">
        <v>202</v>
      </c>
      <c r="B144" s="249"/>
      <c r="C144" s="249"/>
      <c r="D144" s="249"/>
      <c r="E144" s="249"/>
      <c r="F144" s="249"/>
      <c r="G144" s="249"/>
      <c r="H144" s="249"/>
      <c r="I144" s="249"/>
      <c r="J144" s="250"/>
    </row>
    <row r="145" spans="1:10" ht="30.75" customHeight="1" x14ac:dyDescent="0.25">
      <c r="A145" s="119">
        <v>13</v>
      </c>
      <c r="B145" s="2"/>
      <c r="C145" s="24" t="s">
        <v>124</v>
      </c>
      <c r="D145" s="72" t="s">
        <v>125</v>
      </c>
      <c r="E145" s="8"/>
      <c r="F145" s="9"/>
      <c r="G145" s="21"/>
      <c r="H145" s="21"/>
      <c r="I145" s="48"/>
      <c r="J145" s="50"/>
    </row>
    <row r="146" spans="1:10" x14ac:dyDescent="0.25">
      <c r="A146" s="41" t="s">
        <v>408</v>
      </c>
      <c r="B146" s="2" t="s">
        <v>212</v>
      </c>
      <c r="C146" s="12">
        <v>180380</v>
      </c>
      <c r="D146" s="13" t="s">
        <v>126</v>
      </c>
      <c r="E146" s="8" t="s">
        <v>2</v>
      </c>
      <c r="F146" s="9">
        <f>'MEMÓRIA DE CALCULO'!F164</f>
        <v>0.25</v>
      </c>
      <c r="G146" s="187"/>
      <c r="H146" s="187"/>
      <c r="I146" s="189"/>
      <c r="J146" s="50"/>
    </row>
    <row r="147" spans="1:10" x14ac:dyDescent="0.25">
      <c r="A147" s="41" t="s">
        <v>409</v>
      </c>
      <c r="B147" s="2" t="s">
        <v>212</v>
      </c>
      <c r="C147" s="12">
        <v>180402</v>
      </c>
      <c r="D147" s="13" t="s">
        <v>127</v>
      </c>
      <c r="E147" s="8" t="s">
        <v>2</v>
      </c>
      <c r="F147" s="9">
        <f>'MEMÓRIA DE CALCULO'!F165</f>
        <v>6.3</v>
      </c>
      <c r="G147" s="187"/>
      <c r="H147" s="187"/>
      <c r="I147" s="189"/>
      <c r="J147" s="50"/>
    </row>
    <row r="148" spans="1:10" x14ac:dyDescent="0.25">
      <c r="A148" s="41" t="s">
        <v>410</v>
      </c>
      <c r="B148" s="2" t="s">
        <v>212</v>
      </c>
      <c r="C148" s="12" t="s">
        <v>128</v>
      </c>
      <c r="D148" s="13" t="s">
        <v>129</v>
      </c>
      <c r="E148" s="8" t="s">
        <v>2</v>
      </c>
      <c r="F148" s="9">
        <f>'MEMÓRIA DE CALCULO'!F169</f>
        <v>3.72</v>
      </c>
      <c r="G148" s="187"/>
      <c r="H148" s="187"/>
      <c r="I148" s="189"/>
      <c r="J148" s="50"/>
    </row>
    <row r="149" spans="1:10" x14ac:dyDescent="0.25">
      <c r="A149" s="211" t="s">
        <v>3</v>
      </c>
      <c r="B149" s="212"/>
      <c r="C149" s="212"/>
      <c r="D149" s="212"/>
      <c r="E149" s="212"/>
      <c r="F149" s="212"/>
      <c r="G149" s="212"/>
      <c r="H149" s="213"/>
      <c r="I149" s="193">
        <f>SUM(I146:I148)</f>
        <v>0</v>
      </c>
      <c r="J149" s="172">
        <f>I149*1.2665</f>
        <v>0</v>
      </c>
    </row>
    <row r="150" spans="1:10" x14ac:dyDescent="0.25">
      <c r="A150" s="248" t="s">
        <v>203</v>
      </c>
      <c r="B150" s="249"/>
      <c r="C150" s="249"/>
      <c r="D150" s="249"/>
      <c r="E150" s="249"/>
      <c r="F150" s="249"/>
      <c r="G150" s="249"/>
      <c r="H150" s="249"/>
      <c r="I150" s="249"/>
      <c r="J150" s="250"/>
    </row>
    <row r="151" spans="1:10" x14ac:dyDescent="0.25">
      <c r="A151" s="119">
        <v>14</v>
      </c>
      <c r="B151" s="2"/>
      <c r="C151" s="24" t="s">
        <v>131</v>
      </c>
      <c r="D151" s="25" t="s">
        <v>130</v>
      </c>
      <c r="E151" s="8"/>
      <c r="F151" s="9"/>
      <c r="G151" s="21"/>
      <c r="H151" s="21"/>
      <c r="I151" s="48"/>
      <c r="J151" s="50"/>
    </row>
    <row r="152" spans="1:10" x14ac:dyDescent="0.25">
      <c r="A152" s="41" t="s">
        <v>411</v>
      </c>
      <c r="B152" s="2" t="s">
        <v>212</v>
      </c>
      <c r="C152" s="12" t="s">
        <v>132</v>
      </c>
      <c r="D152" s="13" t="s">
        <v>133</v>
      </c>
      <c r="E152" s="8" t="s">
        <v>2</v>
      </c>
      <c r="F152" s="9">
        <f>'MEMÓRIA DE CALCULO'!F174</f>
        <v>3.4</v>
      </c>
      <c r="G152" s="187"/>
      <c r="H152" s="187"/>
      <c r="I152" s="189"/>
      <c r="J152" s="50"/>
    </row>
    <row r="153" spans="1:10" x14ac:dyDescent="0.25">
      <c r="A153" s="211" t="s">
        <v>3</v>
      </c>
      <c r="B153" s="212"/>
      <c r="C153" s="212"/>
      <c r="D153" s="212"/>
      <c r="E153" s="212"/>
      <c r="F153" s="212"/>
      <c r="G153" s="212"/>
      <c r="H153" s="213"/>
      <c r="I153" s="193">
        <f>SUM(I152)</f>
        <v>0</v>
      </c>
      <c r="J153" s="172">
        <f>I153*1.2665</f>
        <v>0</v>
      </c>
    </row>
    <row r="154" spans="1:10" x14ac:dyDescent="0.25">
      <c r="A154" s="248" t="s">
        <v>204</v>
      </c>
      <c r="B154" s="249"/>
      <c r="C154" s="249"/>
      <c r="D154" s="249"/>
      <c r="E154" s="249"/>
      <c r="F154" s="249"/>
      <c r="G154" s="249"/>
      <c r="H154" s="249"/>
      <c r="I154" s="249"/>
      <c r="J154" s="250"/>
    </row>
    <row r="155" spans="1:10" x14ac:dyDescent="0.25">
      <c r="A155" s="119">
        <v>15</v>
      </c>
      <c r="B155" s="2"/>
      <c r="C155" s="24" t="s">
        <v>135</v>
      </c>
      <c r="D155" s="25" t="s">
        <v>134</v>
      </c>
      <c r="E155" s="8"/>
      <c r="F155" s="9"/>
      <c r="G155" s="21"/>
      <c r="H155" s="21"/>
      <c r="I155" s="48"/>
      <c r="J155" s="50"/>
    </row>
    <row r="156" spans="1:10" x14ac:dyDescent="0.25">
      <c r="A156" s="41" t="s">
        <v>412</v>
      </c>
      <c r="B156" s="2" t="s">
        <v>212</v>
      </c>
      <c r="C156" s="12" t="s">
        <v>136</v>
      </c>
      <c r="D156" s="13" t="s">
        <v>137</v>
      </c>
      <c r="E156" s="8" t="s">
        <v>2</v>
      </c>
      <c r="F156" s="9">
        <f>'MEMÓRIA DE CALCULO'!F178</f>
        <v>262.60000000000002</v>
      </c>
      <c r="G156" s="187"/>
      <c r="H156" s="187"/>
      <c r="I156" s="189"/>
      <c r="J156" s="50"/>
    </row>
    <row r="157" spans="1:10" x14ac:dyDescent="0.25">
      <c r="A157" s="41" t="s">
        <v>413</v>
      </c>
      <c r="B157" s="2" t="s">
        <v>212</v>
      </c>
      <c r="C157" s="12" t="s">
        <v>138</v>
      </c>
      <c r="D157" s="13" t="s">
        <v>139</v>
      </c>
      <c r="E157" s="8" t="s">
        <v>2</v>
      </c>
      <c r="F157" s="9">
        <f>'MEMÓRIA DE CALCULO'!F185</f>
        <v>50.13</v>
      </c>
      <c r="G157" s="187"/>
      <c r="H157" s="187"/>
      <c r="I157" s="189"/>
      <c r="J157" s="50"/>
    </row>
    <row r="158" spans="1:10" x14ac:dyDescent="0.25">
      <c r="A158" s="41" t="s">
        <v>414</v>
      </c>
      <c r="B158" s="2" t="s">
        <v>212</v>
      </c>
      <c r="C158" s="12" t="s">
        <v>140</v>
      </c>
      <c r="D158" s="13" t="s">
        <v>141</v>
      </c>
      <c r="E158" s="8" t="s">
        <v>2</v>
      </c>
      <c r="F158" s="9">
        <f>'MEMÓRIA DE CALCULO'!F188</f>
        <v>213.97</v>
      </c>
      <c r="G158" s="187"/>
      <c r="H158" s="187"/>
      <c r="I158" s="189"/>
      <c r="J158" s="50"/>
    </row>
    <row r="159" spans="1:10" x14ac:dyDescent="0.25">
      <c r="A159" s="41" t="s">
        <v>415</v>
      </c>
      <c r="B159" s="2" t="s">
        <v>212</v>
      </c>
      <c r="C159" s="12" t="s">
        <v>142</v>
      </c>
      <c r="D159" s="13" t="s">
        <v>143</v>
      </c>
      <c r="E159" s="8" t="s">
        <v>2</v>
      </c>
      <c r="F159" s="9">
        <f>'MEMÓRIA DE CALCULO'!F193</f>
        <v>50.13</v>
      </c>
      <c r="G159" s="187"/>
      <c r="H159" s="187"/>
      <c r="I159" s="189"/>
      <c r="J159" s="50"/>
    </row>
    <row r="160" spans="1:10" x14ac:dyDescent="0.25">
      <c r="A160" s="211" t="s">
        <v>3</v>
      </c>
      <c r="B160" s="212"/>
      <c r="C160" s="212"/>
      <c r="D160" s="212"/>
      <c r="E160" s="212"/>
      <c r="F160" s="212"/>
      <c r="G160" s="212"/>
      <c r="H160" s="213"/>
      <c r="I160" s="193">
        <f>SUM(I156:I159)</f>
        <v>0</v>
      </c>
      <c r="J160" s="172">
        <f>I160*1.2665</f>
        <v>0</v>
      </c>
    </row>
    <row r="161" spans="1:10" x14ac:dyDescent="0.25">
      <c r="A161" s="248" t="s">
        <v>205</v>
      </c>
      <c r="B161" s="249"/>
      <c r="C161" s="249"/>
      <c r="D161" s="249"/>
      <c r="E161" s="249"/>
      <c r="F161" s="249"/>
      <c r="G161" s="249"/>
      <c r="H161" s="249"/>
      <c r="I161" s="249"/>
      <c r="J161" s="250"/>
    </row>
    <row r="162" spans="1:10" x14ac:dyDescent="0.25">
      <c r="A162" s="119">
        <v>16</v>
      </c>
      <c r="B162" s="2"/>
      <c r="C162" s="24" t="s">
        <v>145</v>
      </c>
      <c r="D162" s="25" t="s">
        <v>144</v>
      </c>
      <c r="E162" s="8"/>
      <c r="F162" s="9"/>
      <c r="G162" s="21"/>
      <c r="H162" s="21"/>
      <c r="I162" s="48"/>
      <c r="J162" s="50"/>
    </row>
    <row r="163" spans="1:10" x14ac:dyDescent="0.25">
      <c r="A163" s="41" t="s">
        <v>416</v>
      </c>
      <c r="B163" s="2" t="s">
        <v>212</v>
      </c>
      <c r="C163" s="12" t="s">
        <v>146</v>
      </c>
      <c r="D163" s="13" t="s">
        <v>147</v>
      </c>
      <c r="E163" s="8" t="s">
        <v>2</v>
      </c>
      <c r="F163" s="9">
        <f>'MEMÓRIA DE CALCULO'!F198</f>
        <v>45.780000000000008</v>
      </c>
      <c r="G163" s="187"/>
      <c r="H163" s="187"/>
      <c r="I163" s="189"/>
      <c r="J163" s="50"/>
    </row>
    <row r="164" spans="1:10" x14ac:dyDescent="0.25">
      <c r="A164" s="41" t="s">
        <v>417</v>
      </c>
      <c r="B164" s="2" t="s">
        <v>212</v>
      </c>
      <c r="C164" s="12" t="s">
        <v>148</v>
      </c>
      <c r="D164" s="13" t="s">
        <v>149</v>
      </c>
      <c r="E164" s="8" t="s">
        <v>2</v>
      </c>
      <c r="F164" s="9">
        <f>'MEMÓRIA DE CALCULO'!F205</f>
        <v>45.78</v>
      </c>
      <c r="G164" s="187"/>
      <c r="H164" s="187"/>
      <c r="I164" s="189"/>
      <c r="J164" s="50"/>
    </row>
    <row r="165" spans="1:10" x14ac:dyDescent="0.25">
      <c r="A165" s="211" t="s">
        <v>3</v>
      </c>
      <c r="B165" s="212"/>
      <c r="C165" s="212"/>
      <c r="D165" s="212"/>
      <c r="E165" s="212"/>
      <c r="F165" s="212"/>
      <c r="G165" s="212"/>
      <c r="H165" s="213"/>
      <c r="I165" s="193">
        <f>SUM(I163:I164)</f>
        <v>0</v>
      </c>
      <c r="J165" s="172">
        <f>I165*1.2665</f>
        <v>0</v>
      </c>
    </row>
    <row r="166" spans="1:10" x14ac:dyDescent="0.25">
      <c r="A166" s="248" t="s">
        <v>206</v>
      </c>
      <c r="B166" s="249"/>
      <c r="C166" s="249"/>
      <c r="D166" s="249"/>
      <c r="E166" s="249"/>
      <c r="F166" s="249"/>
      <c r="G166" s="249"/>
      <c r="H166" s="249"/>
      <c r="I166" s="249"/>
      <c r="J166" s="250"/>
    </row>
    <row r="167" spans="1:10" x14ac:dyDescent="0.25">
      <c r="A167" s="119">
        <v>17</v>
      </c>
      <c r="B167" s="2"/>
      <c r="C167" s="24" t="s">
        <v>151</v>
      </c>
      <c r="D167" s="25" t="s">
        <v>150</v>
      </c>
      <c r="E167" s="8"/>
      <c r="F167" s="9"/>
      <c r="G167" s="21"/>
      <c r="H167" s="21"/>
      <c r="I167" s="48"/>
      <c r="J167" s="50"/>
    </row>
    <row r="168" spans="1:10" x14ac:dyDescent="0.25">
      <c r="A168" s="41" t="s">
        <v>418</v>
      </c>
      <c r="B168" s="2" t="s">
        <v>212</v>
      </c>
      <c r="C168" s="12" t="s">
        <v>152</v>
      </c>
      <c r="D168" s="13" t="s">
        <v>153</v>
      </c>
      <c r="E168" s="8" t="s">
        <v>2</v>
      </c>
      <c r="F168" s="9">
        <f>'MEMÓRIA DE CALCULO'!F214</f>
        <v>42.260000000000005</v>
      </c>
      <c r="G168" s="187"/>
      <c r="H168" s="187"/>
      <c r="I168" s="189"/>
      <c r="J168" s="50"/>
    </row>
    <row r="169" spans="1:10" x14ac:dyDescent="0.25">
      <c r="A169" s="41" t="s">
        <v>419</v>
      </c>
      <c r="B169" s="2" t="s">
        <v>212</v>
      </c>
      <c r="C169" s="12">
        <v>220102</v>
      </c>
      <c r="D169" s="15" t="s">
        <v>154</v>
      </c>
      <c r="E169" s="8" t="s">
        <v>2</v>
      </c>
      <c r="F169" s="9">
        <f>'MEMÓRIA DE CALCULO'!F220</f>
        <v>17.190000000000001</v>
      </c>
      <c r="G169" s="187"/>
      <c r="H169" s="187"/>
      <c r="I169" s="189"/>
      <c r="J169" s="50"/>
    </row>
    <row r="170" spans="1:10" ht="25.5" x14ac:dyDescent="0.25">
      <c r="A170" s="41" t="s">
        <v>420</v>
      </c>
      <c r="B170" s="2" t="s">
        <v>212</v>
      </c>
      <c r="C170" s="12" t="s">
        <v>155</v>
      </c>
      <c r="D170" s="13" t="s">
        <v>156</v>
      </c>
      <c r="E170" s="8" t="s">
        <v>2</v>
      </c>
      <c r="F170" s="9">
        <f>'MEMÓRIA DE CALCULO'!F221</f>
        <v>29.050000000000004</v>
      </c>
      <c r="G170" s="187"/>
      <c r="H170" s="187"/>
      <c r="I170" s="189"/>
      <c r="J170" s="50"/>
    </row>
    <row r="171" spans="1:10" x14ac:dyDescent="0.25">
      <c r="A171" s="41" t="s">
        <v>421</v>
      </c>
      <c r="B171" s="2" t="s">
        <v>212</v>
      </c>
      <c r="C171" s="12" t="s">
        <v>157</v>
      </c>
      <c r="D171" s="13" t="s">
        <v>158</v>
      </c>
      <c r="E171" s="8" t="s">
        <v>10</v>
      </c>
      <c r="F171" s="9">
        <f>'MEMÓRIA DE CALCULO'!F225</f>
        <v>34.909999999999997</v>
      </c>
      <c r="G171" s="187"/>
      <c r="H171" s="187"/>
      <c r="I171" s="189"/>
      <c r="J171" s="50"/>
    </row>
    <row r="172" spans="1:10" ht="25.5" x14ac:dyDescent="0.25">
      <c r="A172" s="41" t="s">
        <v>422</v>
      </c>
      <c r="B172" s="2" t="s">
        <v>212</v>
      </c>
      <c r="C172" s="12" t="s">
        <v>159</v>
      </c>
      <c r="D172" s="10" t="s">
        <v>160</v>
      </c>
      <c r="E172" s="8" t="s">
        <v>2</v>
      </c>
      <c r="F172" s="9">
        <f>'MEMÓRIA DE CALCULO'!F229</f>
        <v>13.21</v>
      </c>
      <c r="G172" s="187"/>
      <c r="H172" s="187"/>
      <c r="I172" s="189"/>
      <c r="J172" s="50"/>
    </row>
    <row r="173" spans="1:10" x14ac:dyDescent="0.25">
      <c r="A173" s="211" t="s">
        <v>3</v>
      </c>
      <c r="B173" s="212"/>
      <c r="C173" s="212"/>
      <c r="D173" s="212"/>
      <c r="E173" s="212"/>
      <c r="F173" s="212"/>
      <c r="G173" s="212"/>
      <c r="H173" s="213"/>
      <c r="I173" s="193">
        <f>SUM(I168:I172)</f>
        <v>0</v>
      </c>
      <c r="J173" s="172">
        <f>I173*1.2665</f>
        <v>0</v>
      </c>
    </row>
    <row r="174" spans="1:10" x14ac:dyDescent="0.25">
      <c r="A174" s="248" t="s">
        <v>207</v>
      </c>
      <c r="B174" s="249"/>
      <c r="C174" s="249"/>
      <c r="D174" s="249"/>
      <c r="E174" s="249"/>
      <c r="F174" s="249"/>
      <c r="G174" s="249"/>
      <c r="H174" s="249"/>
      <c r="I174" s="249"/>
      <c r="J174" s="250"/>
    </row>
    <row r="175" spans="1:10" x14ac:dyDescent="0.25">
      <c r="A175" s="119">
        <v>18</v>
      </c>
      <c r="B175" s="2"/>
      <c r="C175" s="24" t="s">
        <v>162</v>
      </c>
      <c r="D175" s="25" t="s">
        <v>161</v>
      </c>
      <c r="E175" s="8"/>
      <c r="F175" s="9"/>
      <c r="G175" s="21"/>
      <c r="H175" s="21"/>
      <c r="I175" s="48"/>
      <c r="J175" s="50"/>
    </row>
    <row r="176" spans="1:10" x14ac:dyDescent="0.25">
      <c r="A176" s="41" t="s">
        <v>423</v>
      </c>
      <c r="B176" s="2" t="s">
        <v>212</v>
      </c>
      <c r="C176" s="12" t="s">
        <v>163</v>
      </c>
      <c r="D176" s="13" t="s">
        <v>164</v>
      </c>
      <c r="E176" s="8" t="s">
        <v>22</v>
      </c>
      <c r="F176" s="9">
        <f>'MEMÓRIA DE CALCULO'!F233</f>
        <v>3</v>
      </c>
      <c r="G176" s="187"/>
      <c r="H176" s="187"/>
      <c r="I176" s="189"/>
      <c r="J176" s="50"/>
    </row>
    <row r="177" spans="1:10" x14ac:dyDescent="0.25">
      <c r="A177" s="41" t="s">
        <v>438</v>
      </c>
      <c r="B177" s="2" t="s">
        <v>212</v>
      </c>
      <c r="C177" s="12">
        <v>230201</v>
      </c>
      <c r="D177" s="13" t="s">
        <v>254</v>
      </c>
      <c r="E177" s="8" t="s">
        <v>211</v>
      </c>
      <c r="F177" s="9">
        <f>'MEMÓRIA DE CALCULO'!F235</f>
        <v>9</v>
      </c>
      <c r="G177" s="187"/>
      <c r="H177" s="187"/>
      <c r="I177" s="189"/>
      <c r="J177" s="50"/>
    </row>
    <row r="178" spans="1:10" x14ac:dyDescent="0.25">
      <c r="A178" s="211" t="s">
        <v>3</v>
      </c>
      <c r="B178" s="212"/>
      <c r="C178" s="212"/>
      <c r="D178" s="212"/>
      <c r="E178" s="212"/>
      <c r="F178" s="212"/>
      <c r="G178" s="212"/>
      <c r="H178" s="213"/>
      <c r="I178" s="193">
        <f>SUM(I176:I177)</f>
        <v>0</v>
      </c>
      <c r="J178" s="172">
        <f>I178*1.2665</f>
        <v>0</v>
      </c>
    </row>
    <row r="179" spans="1:10" x14ac:dyDescent="0.25">
      <c r="A179" s="248" t="s">
        <v>208</v>
      </c>
      <c r="B179" s="249"/>
      <c r="C179" s="249"/>
      <c r="D179" s="249"/>
      <c r="E179" s="249"/>
      <c r="F179" s="249"/>
      <c r="G179" s="249"/>
      <c r="H179" s="249"/>
      <c r="I179" s="249"/>
      <c r="J179" s="250"/>
    </row>
    <row r="180" spans="1:10" x14ac:dyDescent="0.25">
      <c r="A180" s="119">
        <v>19</v>
      </c>
      <c r="B180" s="2"/>
      <c r="C180" s="24" t="s">
        <v>166</v>
      </c>
      <c r="D180" s="25" t="s">
        <v>165</v>
      </c>
      <c r="E180" s="8"/>
      <c r="F180" s="9"/>
      <c r="G180" s="21"/>
      <c r="H180" s="21"/>
      <c r="I180" s="48"/>
      <c r="J180" s="50"/>
    </row>
    <row r="181" spans="1:10" x14ac:dyDescent="0.25">
      <c r="A181" s="41" t="s">
        <v>425</v>
      </c>
      <c r="B181" s="2" t="s">
        <v>212</v>
      </c>
      <c r="C181" s="12">
        <v>261000</v>
      </c>
      <c r="D181" s="13" t="s">
        <v>283</v>
      </c>
      <c r="E181" s="8" t="s">
        <v>2</v>
      </c>
      <c r="F181" s="9">
        <f>'MEMÓRIA DE CALCULO'!F240</f>
        <v>128.79</v>
      </c>
      <c r="G181" s="187"/>
      <c r="H181" s="187"/>
      <c r="I181" s="189"/>
      <c r="J181" s="50"/>
    </row>
    <row r="182" spans="1:10" x14ac:dyDescent="0.25">
      <c r="A182" s="41" t="s">
        <v>426</v>
      </c>
      <c r="B182" s="34" t="s">
        <v>212</v>
      </c>
      <c r="C182" s="41">
        <v>261301</v>
      </c>
      <c r="D182" s="37" t="s">
        <v>464</v>
      </c>
      <c r="E182" s="8" t="s">
        <v>281</v>
      </c>
      <c r="F182" s="9">
        <f>'MEMÓRIA DE CALCULO'!F241</f>
        <v>168.34</v>
      </c>
      <c r="G182" s="187"/>
      <c r="H182" s="187"/>
      <c r="I182" s="189"/>
      <c r="J182" s="50"/>
    </row>
    <row r="183" spans="1:10" x14ac:dyDescent="0.25">
      <c r="A183" s="41" t="s">
        <v>427</v>
      </c>
      <c r="B183" s="2" t="s">
        <v>212</v>
      </c>
      <c r="C183" s="12" t="s">
        <v>167</v>
      </c>
      <c r="D183" s="13" t="s">
        <v>168</v>
      </c>
      <c r="E183" s="8" t="s">
        <v>2</v>
      </c>
      <c r="F183" s="9">
        <f>'MEMÓRIA DE CALCULO'!F246</f>
        <v>168.34</v>
      </c>
      <c r="G183" s="187"/>
      <c r="H183" s="187"/>
      <c r="I183" s="189"/>
      <c r="J183" s="50"/>
    </row>
    <row r="184" spans="1:10" x14ac:dyDescent="0.25">
      <c r="A184" s="41" t="s">
        <v>428</v>
      </c>
      <c r="B184" s="34" t="s">
        <v>212</v>
      </c>
      <c r="C184" s="12">
        <v>261008</v>
      </c>
      <c r="D184" s="37" t="s">
        <v>284</v>
      </c>
      <c r="E184" s="8" t="s">
        <v>186</v>
      </c>
      <c r="F184" s="9">
        <f>'MEMÓRIA DE CALCULO'!F251</f>
        <v>18.009999999999998</v>
      </c>
      <c r="G184" s="187"/>
      <c r="H184" s="187"/>
      <c r="I184" s="189"/>
      <c r="J184" s="50"/>
    </row>
    <row r="185" spans="1:10" x14ac:dyDescent="0.25">
      <c r="A185" s="41" t="s">
        <v>429</v>
      </c>
      <c r="B185" s="2" t="s">
        <v>212</v>
      </c>
      <c r="C185" s="12">
        <v>261504</v>
      </c>
      <c r="D185" s="7" t="s">
        <v>285</v>
      </c>
      <c r="E185" s="8" t="s">
        <v>2</v>
      </c>
      <c r="F185" s="9">
        <f>'MEMÓRIA DE CALCULO'!F259</f>
        <v>18.009999999999998</v>
      </c>
      <c r="G185" s="187"/>
      <c r="H185" s="187"/>
      <c r="I185" s="189"/>
      <c r="J185" s="50"/>
    </row>
    <row r="186" spans="1:10" x14ac:dyDescent="0.25">
      <c r="A186" s="41" t="s">
        <v>430</v>
      </c>
      <c r="B186" s="2" t="s">
        <v>212</v>
      </c>
      <c r="C186" s="12">
        <v>260901</v>
      </c>
      <c r="D186" s="13" t="s">
        <v>169</v>
      </c>
      <c r="E186" s="8" t="s">
        <v>2</v>
      </c>
      <c r="F186" s="9">
        <f>'MEMÓRIA DE CALCULO'!F267</f>
        <v>13.86</v>
      </c>
      <c r="G186" s="187"/>
      <c r="H186" s="187"/>
      <c r="I186" s="189"/>
      <c r="J186" s="50"/>
    </row>
    <row r="187" spans="1:10" x14ac:dyDescent="0.25">
      <c r="A187" s="211" t="s">
        <v>3</v>
      </c>
      <c r="B187" s="212"/>
      <c r="C187" s="212"/>
      <c r="D187" s="212"/>
      <c r="E187" s="212"/>
      <c r="F187" s="212"/>
      <c r="G187" s="212"/>
      <c r="H187" s="213"/>
      <c r="I187" s="193">
        <f>SUM(I181:I186)</f>
        <v>0</v>
      </c>
      <c r="J187" s="172">
        <f>I187*1.2665</f>
        <v>0</v>
      </c>
    </row>
    <row r="188" spans="1:10" x14ac:dyDescent="0.25">
      <c r="A188" s="248" t="s">
        <v>209</v>
      </c>
      <c r="B188" s="249"/>
      <c r="C188" s="249"/>
      <c r="D188" s="249"/>
      <c r="E188" s="249"/>
      <c r="F188" s="249"/>
      <c r="G188" s="249"/>
      <c r="H188" s="249"/>
      <c r="I188" s="249"/>
      <c r="J188" s="250"/>
    </row>
    <row r="189" spans="1:10" x14ac:dyDescent="0.25">
      <c r="A189" s="119">
        <v>20</v>
      </c>
      <c r="B189" s="2"/>
      <c r="C189" s="24" t="s">
        <v>171</v>
      </c>
      <c r="D189" s="25" t="s">
        <v>170</v>
      </c>
      <c r="E189" s="8"/>
      <c r="F189" s="9"/>
      <c r="G189" s="21"/>
      <c r="H189" s="21"/>
      <c r="I189" s="48"/>
      <c r="J189" s="50"/>
    </row>
    <row r="190" spans="1:10" x14ac:dyDescent="0.25">
      <c r="A190" s="41" t="s">
        <v>431</v>
      </c>
      <c r="B190" s="2" t="s">
        <v>212</v>
      </c>
      <c r="C190" s="12" t="s">
        <v>172</v>
      </c>
      <c r="D190" s="13" t="s">
        <v>173</v>
      </c>
      <c r="E190" s="8" t="s">
        <v>2</v>
      </c>
      <c r="F190" s="9">
        <f>'MEMÓRIA DE CALCULO'!F270</f>
        <v>51</v>
      </c>
      <c r="G190" s="187"/>
      <c r="H190" s="187"/>
      <c r="I190" s="189"/>
      <c r="J190" s="50"/>
    </row>
    <row r="191" spans="1:10" x14ac:dyDescent="0.25">
      <c r="A191" s="41" t="s">
        <v>443</v>
      </c>
      <c r="B191" s="2" t="s">
        <v>212</v>
      </c>
      <c r="C191" s="12">
        <v>270808</v>
      </c>
      <c r="D191" s="13" t="s">
        <v>210</v>
      </c>
      <c r="E191" s="8" t="s">
        <v>211</v>
      </c>
      <c r="F191" s="9">
        <f>'MEMÓRIA DE CALCULO'!F271</f>
        <v>1</v>
      </c>
      <c r="G191" s="187"/>
      <c r="H191" s="187"/>
      <c r="I191" s="189"/>
      <c r="J191" s="50"/>
    </row>
    <row r="192" spans="1:10" x14ac:dyDescent="0.25">
      <c r="A192" s="205" t="s">
        <v>3</v>
      </c>
      <c r="B192" s="205"/>
      <c r="C192" s="205"/>
      <c r="D192" s="205"/>
      <c r="E192" s="205"/>
      <c r="F192" s="205"/>
      <c r="G192" s="205"/>
      <c r="H192" s="205"/>
      <c r="I192" s="193">
        <f>SUM(I190:I191)</f>
        <v>0</v>
      </c>
      <c r="J192" s="172">
        <f>I192*1.2665</f>
        <v>0</v>
      </c>
    </row>
    <row r="193" spans="1:10" x14ac:dyDescent="0.25">
      <c r="A193" s="76"/>
      <c r="B193" s="69"/>
      <c r="C193" s="69"/>
      <c r="D193" s="69"/>
      <c r="E193" s="100"/>
      <c r="F193" s="69"/>
      <c r="G193" s="96"/>
      <c r="H193" s="96"/>
      <c r="I193" s="70"/>
      <c r="J193" s="71"/>
    </row>
    <row r="194" spans="1:10" x14ac:dyDescent="0.25">
      <c r="A194" s="228" t="s">
        <v>213</v>
      </c>
      <c r="B194" s="228"/>
      <c r="C194" s="228"/>
      <c r="D194" s="228"/>
      <c r="E194" s="228"/>
      <c r="F194" s="228"/>
      <c r="G194" s="228"/>
      <c r="H194" s="228"/>
      <c r="I194" s="184">
        <f>I192+I187+I178+I173+I165+I160+I153+I149+I143+I138+I132+I128+I124+I120+I57+I35+I26+I20+I15+I11</f>
        <v>0</v>
      </c>
      <c r="J194" s="184"/>
    </row>
    <row r="195" spans="1:10" x14ac:dyDescent="0.25">
      <c r="A195" s="228" t="s">
        <v>500</v>
      </c>
      <c r="B195" s="228"/>
      <c r="C195" s="228"/>
      <c r="D195" s="228"/>
      <c r="E195" s="228"/>
      <c r="F195" s="228"/>
      <c r="G195" s="228"/>
      <c r="H195" s="228"/>
      <c r="I195" s="184">
        <f>I194*0.2665</f>
        <v>0</v>
      </c>
      <c r="J195" s="197"/>
    </row>
    <row r="196" spans="1:10" s="134" customFormat="1" x14ac:dyDescent="0.25">
      <c r="A196" s="228" t="s">
        <v>502</v>
      </c>
      <c r="B196" s="228"/>
      <c r="C196" s="228"/>
      <c r="D196" s="228"/>
      <c r="E196" s="228"/>
      <c r="F196" s="228"/>
      <c r="G196" s="228"/>
      <c r="H196" s="228"/>
      <c r="I196" s="184"/>
      <c r="J196" s="184">
        <f>I194+I195</f>
        <v>0</v>
      </c>
    </row>
    <row r="197" spans="1:10" s="134" customFormat="1" x14ac:dyDescent="0.25">
      <c r="A197" s="149"/>
      <c r="B197" s="150"/>
      <c r="C197" s="150"/>
      <c r="D197" s="150"/>
      <c r="E197" s="124"/>
      <c r="F197" s="150"/>
      <c r="G197" s="151"/>
      <c r="H197" s="151"/>
      <c r="I197" s="152"/>
      <c r="J197" s="153"/>
    </row>
    <row r="198" spans="1:10" x14ac:dyDescent="0.25">
      <c r="A198" s="244" t="s">
        <v>474</v>
      </c>
      <c r="B198" s="244"/>
      <c r="C198" s="244"/>
      <c r="D198" s="244"/>
      <c r="E198" s="244"/>
      <c r="F198" s="244"/>
      <c r="G198" s="244"/>
      <c r="H198" s="244"/>
      <c r="I198" s="244"/>
      <c r="J198" s="244"/>
    </row>
    <row r="199" spans="1:10" x14ac:dyDescent="0.25">
      <c r="A199" s="243" t="s">
        <v>470</v>
      </c>
      <c r="B199" s="243"/>
      <c r="C199" s="243"/>
      <c r="D199" s="243"/>
      <c r="E199" s="243"/>
      <c r="F199" s="243"/>
      <c r="G199" s="243"/>
      <c r="H199" s="243"/>
      <c r="I199" s="243"/>
      <c r="J199" s="243"/>
    </row>
    <row r="200" spans="1:10" x14ac:dyDescent="0.25">
      <c r="A200" s="243" t="s">
        <v>471</v>
      </c>
      <c r="B200" s="243"/>
      <c r="C200" s="243"/>
      <c r="D200" s="243"/>
      <c r="E200" s="243"/>
      <c r="F200" s="243"/>
      <c r="G200" s="243"/>
      <c r="H200" s="243"/>
      <c r="I200" s="243"/>
      <c r="J200" s="243"/>
    </row>
    <row r="201" spans="1:10" x14ac:dyDescent="0.25">
      <c r="A201" s="243" t="s">
        <v>472</v>
      </c>
      <c r="B201" s="243"/>
      <c r="C201" s="243"/>
      <c r="D201" s="243"/>
      <c r="E201" s="243"/>
      <c r="F201" s="243"/>
      <c r="G201" s="243"/>
      <c r="H201" s="243"/>
      <c r="I201" s="243"/>
      <c r="J201" s="243"/>
    </row>
    <row r="202" spans="1:10" x14ac:dyDescent="0.25">
      <c r="A202" s="243" t="s">
        <v>473</v>
      </c>
      <c r="B202" s="243"/>
      <c r="C202" s="243"/>
      <c r="D202" s="243"/>
      <c r="E202" s="243"/>
      <c r="F202" s="243"/>
      <c r="G202" s="243"/>
      <c r="H202" s="243"/>
      <c r="I202" s="243"/>
      <c r="J202" s="243"/>
    </row>
  </sheetData>
  <sheetProtection algorithmName="SHA-512" hashValue="EZPl0oxAgqPd89tmrWN+kwRWwTR+mjs211nIaHFvXzppl4Mjv3PQCUNTsuSGTmRyGseQz28wK8jxnszs2qK5kQ==" saltValue="jtc2x/leBeZf1o1XNgO0Dg==" spinCount="100000" sheet="1" objects="1" scenarios="1"/>
  <mergeCells count="54">
    <mergeCell ref="A161:J161"/>
    <mergeCell ref="A166:J166"/>
    <mergeCell ref="A174:J174"/>
    <mergeCell ref="A179:J179"/>
    <mergeCell ref="A192:H192"/>
    <mergeCell ref="A165:H165"/>
    <mergeCell ref="A173:H173"/>
    <mergeCell ref="A1:J1"/>
    <mergeCell ref="A20:H20"/>
    <mergeCell ref="A26:H26"/>
    <mergeCell ref="A35:H35"/>
    <mergeCell ref="A187:H187"/>
    <mergeCell ref="A57:H57"/>
    <mergeCell ref="A120:H120"/>
    <mergeCell ref="A124:H124"/>
    <mergeCell ref="A21:J21"/>
    <mergeCell ref="A27:J27"/>
    <mergeCell ref="A36:J36"/>
    <mergeCell ref="A58:J58"/>
    <mergeCell ref="A11:H11"/>
    <mergeCell ref="A4:J4"/>
    <mergeCell ref="A128:H128"/>
    <mergeCell ref="A132:H132"/>
    <mergeCell ref="A3:J3"/>
    <mergeCell ref="A2:J2"/>
    <mergeCell ref="A121:J121"/>
    <mergeCell ref="A125:J125"/>
    <mergeCell ref="A15:H15"/>
    <mergeCell ref="A7:J7"/>
    <mergeCell ref="A12:J12"/>
    <mergeCell ref="B6:C6"/>
    <mergeCell ref="A5:J5"/>
    <mergeCell ref="A16:J16"/>
    <mergeCell ref="A202:J202"/>
    <mergeCell ref="A198:J198"/>
    <mergeCell ref="A129:J129"/>
    <mergeCell ref="A133:J133"/>
    <mergeCell ref="A144:J144"/>
    <mergeCell ref="A138:H138"/>
    <mergeCell ref="A139:J139"/>
    <mergeCell ref="A178:H178"/>
    <mergeCell ref="A188:J188"/>
    <mergeCell ref="A194:H194"/>
    <mergeCell ref="A143:H143"/>
    <mergeCell ref="A149:H149"/>
    <mergeCell ref="A153:H153"/>
    <mergeCell ref="A160:H160"/>
    <mergeCell ref="A150:J150"/>
    <mergeCell ref="A154:J154"/>
    <mergeCell ref="A195:H195"/>
    <mergeCell ref="A196:H196"/>
    <mergeCell ref="A199:J199"/>
    <mergeCell ref="A200:J200"/>
    <mergeCell ref="A201:J201"/>
  </mergeCells>
  <pageMargins left="0.511811024" right="0.511811024" top="0.78740157499999996" bottom="0.78740157499999996" header="0.31496062000000002" footer="0.31496062000000002"/>
  <pageSetup paperSize="9" scale="61" fitToHeight="0" orientation="portrait" horizontalDpi="4294967292" r:id="rId1"/>
  <ignoredErrors>
    <ignoredError sqref="C122:C123 C130 C134:C135 C145 C148 C151:C152 C155:C159 C162:C164 C167:C168 C170:C172 C175:C176 C189:C190 C140:C141 C180 C183 C13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9"/>
  <sheetViews>
    <sheetView topLeftCell="A204" workbookViewId="0">
      <selection activeCell="E15" sqref="E15"/>
    </sheetView>
  </sheetViews>
  <sheetFormatPr defaultRowHeight="15" x14ac:dyDescent="0.25"/>
  <cols>
    <col min="1" max="1" width="5.85546875" style="53" bestFit="1" customWidth="1"/>
    <col min="2" max="2" width="7.140625" style="51" bestFit="1" customWidth="1"/>
    <col min="3" max="3" width="7" style="53" bestFit="1" customWidth="1"/>
    <col min="4" max="4" width="77.7109375" style="1" bestFit="1" customWidth="1"/>
    <col min="5" max="5" width="9.140625" style="27" customWidth="1"/>
    <col min="6" max="6" width="7.42578125" style="35" bestFit="1" customWidth="1"/>
    <col min="7" max="7" width="47" style="167" customWidth="1"/>
  </cols>
  <sheetData>
    <row r="1" spans="1:7" x14ac:dyDescent="0.25">
      <c r="A1" s="258" t="s">
        <v>174</v>
      </c>
      <c r="B1" s="259"/>
      <c r="C1" s="259"/>
      <c r="D1" s="259"/>
      <c r="E1" s="259"/>
      <c r="F1" s="259"/>
      <c r="G1" s="260"/>
    </row>
    <row r="2" spans="1:7" x14ac:dyDescent="0.25">
      <c r="A2" s="261" t="s">
        <v>175</v>
      </c>
      <c r="B2" s="243"/>
      <c r="C2" s="243"/>
      <c r="D2" s="243"/>
      <c r="E2" s="243"/>
      <c r="F2" s="243"/>
      <c r="G2" s="262"/>
    </row>
    <row r="3" spans="1:7" x14ac:dyDescent="0.25">
      <c r="A3" s="261" t="s">
        <v>497</v>
      </c>
      <c r="B3" s="243"/>
      <c r="C3" s="243"/>
      <c r="D3" s="243"/>
      <c r="E3" s="243"/>
      <c r="F3" s="243"/>
      <c r="G3" s="262"/>
    </row>
    <row r="4" spans="1:7" x14ac:dyDescent="0.25">
      <c r="A4" s="261" t="s">
        <v>476</v>
      </c>
      <c r="B4" s="243"/>
      <c r="C4" s="243"/>
      <c r="D4" s="243"/>
      <c r="E4" s="243"/>
      <c r="F4" s="243"/>
      <c r="G4" s="262"/>
    </row>
    <row r="5" spans="1:7" x14ac:dyDescent="0.25">
      <c r="A5" s="199" t="s">
        <v>498</v>
      </c>
      <c r="B5" s="200"/>
      <c r="C5" s="200"/>
      <c r="D5" s="200"/>
      <c r="E5" s="200"/>
      <c r="F5" s="200"/>
      <c r="G5" s="201"/>
    </row>
    <row r="6" spans="1:7" x14ac:dyDescent="0.25">
      <c r="A6" s="86" t="s">
        <v>176</v>
      </c>
      <c r="B6" s="294" t="s">
        <v>230</v>
      </c>
      <c r="C6" s="295"/>
      <c r="D6" s="29" t="s">
        <v>177</v>
      </c>
      <c r="E6" s="30" t="s">
        <v>179</v>
      </c>
      <c r="F6" s="31" t="s">
        <v>180</v>
      </c>
      <c r="G6" s="159" t="s">
        <v>231</v>
      </c>
    </row>
    <row r="7" spans="1:7" x14ac:dyDescent="0.25">
      <c r="A7" s="203" t="s">
        <v>483</v>
      </c>
      <c r="B7" s="203"/>
      <c r="C7" s="203"/>
      <c r="D7" s="203"/>
      <c r="E7" s="203"/>
      <c r="F7" s="203"/>
      <c r="G7" s="203"/>
    </row>
    <row r="8" spans="1:7" x14ac:dyDescent="0.25">
      <c r="A8" s="74">
        <v>1</v>
      </c>
      <c r="B8" s="88"/>
      <c r="C8" s="88"/>
      <c r="D8" s="88"/>
      <c r="E8" s="137"/>
      <c r="F8" s="88"/>
      <c r="G8" s="160"/>
    </row>
    <row r="9" spans="1:7" ht="25.5" x14ac:dyDescent="0.25">
      <c r="A9" s="41" t="s">
        <v>308</v>
      </c>
      <c r="B9" s="58" t="s">
        <v>212</v>
      </c>
      <c r="C9" s="60">
        <v>21301</v>
      </c>
      <c r="D9" s="60" t="s">
        <v>233</v>
      </c>
      <c r="E9" s="126" t="s">
        <v>2</v>
      </c>
      <c r="F9" s="59">
        <f>3*3</f>
        <v>9</v>
      </c>
      <c r="G9" s="154" t="s">
        <v>477</v>
      </c>
    </row>
    <row r="10" spans="1:7" x14ac:dyDescent="0.25">
      <c r="A10" s="237" t="s">
        <v>484</v>
      </c>
      <c r="B10" s="238"/>
      <c r="C10" s="238"/>
      <c r="D10" s="238"/>
      <c r="E10" s="238"/>
      <c r="F10" s="238"/>
      <c r="G10" s="239"/>
    </row>
    <row r="11" spans="1:7" x14ac:dyDescent="0.25">
      <c r="A11" s="98">
        <v>2</v>
      </c>
      <c r="B11" s="89"/>
      <c r="C11" s="89">
        <v>250000</v>
      </c>
      <c r="D11" s="92" t="s">
        <v>439</v>
      </c>
      <c r="E11" s="99"/>
      <c r="F11" s="59"/>
      <c r="G11" s="161"/>
    </row>
    <row r="12" spans="1:7" x14ac:dyDescent="0.25">
      <c r="A12" s="98" t="s">
        <v>310</v>
      </c>
      <c r="B12" s="62" t="s">
        <v>212</v>
      </c>
      <c r="C12" s="93">
        <v>250101</v>
      </c>
      <c r="D12" s="94" t="s">
        <v>440</v>
      </c>
      <c r="E12" s="97" t="s">
        <v>441</v>
      </c>
      <c r="F12" s="59">
        <f>6*20*1</f>
        <v>120</v>
      </c>
      <c r="G12" s="161" t="s">
        <v>521</v>
      </c>
    </row>
    <row r="13" spans="1:7" x14ac:dyDescent="0.25">
      <c r="A13" s="112" t="s">
        <v>465</v>
      </c>
      <c r="B13" s="113" t="s">
        <v>212</v>
      </c>
      <c r="C13" s="114">
        <v>250103</v>
      </c>
      <c r="D13" s="115" t="s">
        <v>442</v>
      </c>
      <c r="E13" s="116" t="s">
        <v>444</v>
      </c>
      <c r="F13" s="105">
        <f>6*20*8</f>
        <v>960</v>
      </c>
      <c r="G13" s="162" t="s">
        <v>522</v>
      </c>
    </row>
    <row r="14" spans="1:7" s="134" customFormat="1" x14ac:dyDescent="0.25">
      <c r="A14" s="237" t="s">
        <v>485</v>
      </c>
      <c r="B14" s="238"/>
      <c r="C14" s="238"/>
      <c r="D14" s="238"/>
      <c r="E14" s="238"/>
      <c r="F14" s="238"/>
      <c r="G14" s="239"/>
    </row>
    <row r="15" spans="1:7" s="140" customFormat="1" x14ac:dyDescent="0.25">
      <c r="A15" s="139">
        <v>3</v>
      </c>
      <c r="B15" s="139"/>
      <c r="C15" s="139"/>
      <c r="D15" s="139" t="s">
        <v>480</v>
      </c>
      <c r="E15" s="139"/>
      <c r="F15" s="139"/>
      <c r="G15" s="163"/>
    </row>
    <row r="16" spans="1:7" s="134" customFormat="1" ht="26.25" x14ac:dyDescent="0.25">
      <c r="A16" s="127" t="s">
        <v>311</v>
      </c>
      <c r="B16" s="157" t="s">
        <v>510</v>
      </c>
      <c r="C16" s="157">
        <v>93207</v>
      </c>
      <c r="D16" s="156" t="s">
        <v>504</v>
      </c>
      <c r="E16" s="36" t="s">
        <v>503</v>
      </c>
      <c r="F16" s="125">
        <v>12</v>
      </c>
      <c r="G16" s="154" t="s">
        <v>519</v>
      </c>
    </row>
    <row r="17" spans="1:7" s="134" customFormat="1" ht="26.25" x14ac:dyDescent="0.25">
      <c r="A17" s="155" t="s">
        <v>312</v>
      </c>
      <c r="B17" s="157" t="s">
        <v>510</v>
      </c>
      <c r="C17" s="157">
        <v>93208</v>
      </c>
      <c r="D17" s="102" t="s">
        <v>506</v>
      </c>
      <c r="E17" s="36" t="s">
        <v>505</v>
      </c>
      <c r="F17" s="125">
        <f>5*4</f>
        <v>20</v>
      </c>
      <c r="G17" s="154" t="s">
        <v>515</v>
      </c>
    </row>
    <row r="18" spans="1:7" s="134" customFormat="1" ht="26.25" x14ac:dyDescent="0.25">
      <c r="A18" s="155" t="s">
        <v>487</v>
      </c>
      <c r="B18" s="157" t="s">
        <v>510</v>
      </c>
      <c r="C18" s="157">
        <v>93210</v>
      </c>
      <c r="D18" s="102" t="s">
        <v>507</v>
      </c>
      <c r="E18" s="36" t="s">
        <v>505</v>
      </c>
      <c r="F18" s="125">
        <f>8*5</f>
        <v>40</v>
      </c>
      <c r="G18" s="154" t="s">
        <v>516</v>
      </c>
    </row>
    <row r="19" spans="1:7" s="134" customFormat="1" ht="26.25" x14ac:dyDescent="0.25">
      <c r="A19" s="155" t="s">
        <v>488</v>
      </c>
      <c r="B19" s="157" t="s">
        <v>510</v>
      </c>
      <c r="C19" s="157">
        <v>93212</v>
      </c>
      <c r="D19" s="102" t="s">
        <v>508</v>
      </c>
      <c r="E19" s="36" t="s">
        <v>505</v>
      </c>
      <c r="F19" s="125">
        <f>4*1*1</f>
        <v>4</v>
      </c>
      <c r="G19" s="154" t="s">
        <v>518</v>
      </c>
    </row>
    <row r="20" spans="1:7" s="134" customFormat="1" ht="26.25" x14ac:dyDescent="0.25">
      <c r="A20" s="155" t="s">
        <v>489</v>
      </c>
      <c r="B20" s="157" t="s">
        <v>510</v>
      </c>
      <c r="C20" s="157">
        <v>93584</v>
      </c>
      <c r="D20" s="102" t="s">
        <v>509</v>
      </c>
      <c r="E20" s="36" t="s">
        <v>505</v>
      </c>
      <c r="F20" s="125">
        <f>3*4</f>
        <v>12</v>
      </c>
      <c r="G20" s="154" t="s">
        <v>517</v>
      </c>
    </row>
    <row r="21" spans="1:7" s="134" customFormat="1" ht="26.25" x14ac:dyDescent="0.25">
      <c r="A21" s="155" t="s">
        <v>490</v>
      </c>
      <c r="B21" s="157" t="s">
        <v>212</v>
      </c>
      <c r="C21" s="157">
        <v>30114</v>
      </c>
      <c r="D21" s="102" t="s">
        <v>514</v>
      </c>
      <c r="E21" s="36" t="s">
        <v>511</v>
      </c>
      <c r="F21" s="125">
        <v>1</v>
      </c>
      <c r="G21" s="103">
        <v>1</v>
      </c>
    </row>
    <row r="22" spans="1:7" s="134" customFormat="1" ht="26.25" x14ac:dyDescent="0.25">
      <c r="A22" s="155" t="s">
        <v>491</v>
      </c>
      <c r="B22" s="157" t="s">
        <v>212</v>
      </c>
      <c r="C22" s="157">
        <v>30116</v>
      </c>
      <c r="D22" s="102" t="s">
        <v>513</v>
      </c>
      <c r="E22" s="36" t="s">
        <v>511</v>
      </c>
      <c r="F22" s="125">
        <v>1</v>
      </c>
      <c r="G22" s="103">
        <v>1</v>
      </c>
    </row>
    <row r="23" spans="1:7" x14ac:dyDescent="0.25">
      <c r="A23" s="279"/>
      <c r="B23" s="279"/>
      <c r="C23" s="279"/>
      <c r="D23" s="279"/>
      <c r="E23" s="279"/>
      <c r="F23" s="279"/>
      <c r="G23" s="279"/>
    </row>
    <row r="24" spans="1:7" x14ac:dyDescent="0.25">
      <c r="A24" s="279"/>
      <c r="B24" s="279"/>
      <c r="C24" s="279"/>
      <c r="D24" s="279"/>
      <c r="E24" s="279"/>
      <c r="F24" s="279"/>
      <c r="G24" s="279"/>
    </row>
    <row r="25" spans="1:7" x14ac:dyDescent="0.25">
      <c r="A25" s="276" t="s">
        <v>478</v>
      </c>
      <c r="B25" s="277"/>
      <c r="C25" s="277"/>
      <c r="D25" s="277"/>
      <c r="E25" s="277"/>
      <c r="F25" s="277"/>
      <c r="G25" s="278"/>
    </row>
    <row r="26" spans="1:7" x14ac:dyDescent="0.25">
      <c r="A26" s="87">
        <v>4</v>
      </c>
      <c r="B26" s="111"/>
      <c r="C26" s="111"/>
      <c r="D26" s="111" t="s">
        <v>466</v>
      </c>
      <c r="E26" s="138"/>
      <c r="F26" s="111"/>
      <c r="G26" s="164"/>
    </row>
    <row r="27" spans="1:7" ht="15" customHeight="1" x14ac:dyDescent="0.25">
      <c r="A27" s="254" t="s">
        <v>232</v>
      </c>
      <c r="B27" s="255"/>
      <c r="C27" s="255"/>
      <c r="D27" s="255"/>
      <c r="E27" s="255"/>
      <c r="F27" s="255"/>
      <c r="G27" s="256"/>
    </row>
    <row r="28" spans="1:7" x14ac:dyDescent="0.25">
      <c r="A28" s="56">
        <v>1</v>
      </c>
      <c r="B28" s="58"/>
      <c r="C28" s="52">
        <v>20000</v>
      </c>
      <c r="D28" s="32" t="s">
        <v>0</v>
      </c>
      <c r="E28" s="126"/>
      <c r="F28" s="59"/>
      <c r="G28" s="154"/>
    </row>
    <row r="29" spans="1:7" ht="25.5" x14ac:dyDescent="0.25">
      <c r="A29" s="56" t="s">
        <v>308</v>
      </c>
      <c r="B29" s="58" t="s">
        <v>212</v>
      </c>
      <c r="C29" s="60">
        <v>20702</v>
      </c>
      <c r="D29" s="60" t="s">
        <v>1</v>
      </c>
      <c r="E29" s="126" t="s">
        <v>2</v>
      </c>
      <c r="F29" s="59">
        <v>51</v>
      </c>
      <c r="G29" s="154" t="s">
        <v>243</v>
      </c>
    </row>
    <row r="30" spans="1:7" x14ac:dyDescent="0.25">
      <c r="A30" s="56" t="s">
        <v>309</v>
      </c>
      <c r="B30" s="58" t="s">
        <v>212</v>
      </c>
      <c r="C30" s="60">
        <v>20202</v>
      </c>
      <c r="D30" s="60" t="s">
        <v>185</v>
      </c>
      <c r="E30" s="126" t="s">
        <v>2</v>
      </c>
      <c r="F30" s="59">
        <v>250</v>
      </c>
      <c r="G30" s="154" t="s">
        <v>244</v>
      </c>
    </row>
    <row r="31" spans="1:7" x14ac:dyDescent="0.25">
      <c r="A31" s="202" t="s">
        <v>188</v>
      </c>
      <c r="B31" s="203"/>
      <c r="C31" s="203"/>
      <c r="D31" s="203"/>
      <c r="E31" s="203"/>
      <c r="F31" s="203"/>
      <c r="G31" s="204"/>
    </row>
    <row r="32" spans="1:7" x14ac:dyDescent="0.25">
      <c r="A32" s="61">
        <v>2</v>
      </c>
      <c r="B32" s="16"/>
      <c r="C32" s="18">
        <v>30000</v>
      </c>
      <c r="D32" s="18" t="s">
        <v>189</v>
      </c>
      <c r="E32" s="126"/>
      <c r="F32" s="59"/>
      <c r="G32" s="154"/>
    </row>
    <row r="33" spans="1:7" x14ac:dyDescent="0.25">
      <c r="A33" s="61" t="s">
        <v>310</v>
      </c>
      <c r="B33" s="58" t="s">
        <v>212</v>
      </c>
      <c r="C33" s="61">
        <v>30105</v>
      </c>
      <c r="D33" s="61" t="s">
        <v>288</v>
      </c>
      <c r="E33" s="8" t="s">
        <v>190</v>
      </c>
      <c r="F33" s="59">
        <f>250*0.15</f>
        <v>37.5</v>
      </c>
      <c r="G33" s="154" t="s">
        <v>234</v>
      </c>
    </row>
    <row r="34" spans="1:7" ht="15" customHeight="1" x14ac:dyDescent="0.25">
      <c r="A34" s="254" t="s">
        <v>187</v>
      </c>
      <c r="B34" s="255"/>
      <c r="C34" s="255"/>
      <c r="D34" s="255"/>
      <c r="E34" s="255"/>
      <c r="F34" s="255"/>
      <c r="G34" s="256"/>
    </row>
    <row r="35" spans="1:7" x14ac:dyDescent="0.25">
      <c r="A35" s="56">
        <v>3</v>
      </c>
      <c r="B35" s="58"/>
      <c r="C35" s="32">
        <v>40000</v>
      </c>
      <c r="D35" s="32" t="s">
        <v>4</v>
      </c>
      <c r="E35" s="126"/>
      <c r="F35" s="59"/>
      <c r="G35" s="154"/>
    </row>
    <row r="36" spans="1:7" x14ac:dyDescent="0.25">
      <c r="A36" s="56" t="s">
        <v>311</v>
      </c>
      <c r="B36" s="58" t="s">
        <v>212</v>
      </c>
      <c r="C36" s="60">
        <v>41002</v>
      </c>
      <c r="D36" s="60" t="s">
        <v>5</v>
      </c>
      <c r="E36" s="126" t="s">
        <v>2</v>
      </c>
      <c r="F36" s="59">
        <f>42.13+2.66</f>
        <v>44.790000000000006</v>
      </c>
      <c r="G36" s="154" t="s">
        <v>245</v>
      </c>
    </row>
    <row r="37" spans="1:7" x14ac:dyDescent="0.25">
      <c r="A37" s="56" t="s">
        <v>312</v>
      </c>
      <c r="B37" s="58" t="s">
        <v>212</v>
      </c>
      <c r="C37" s="60">
        <v>41003</v>
      </c>
      <c r="D37" s="60" t="s">
        <v>6</v>
      </c>
      <c r="E37" s="126" t="s">
        <v>7</v>
      </c>
      <c r="F37" s="59">
        <f>44.79*0.15</f>
        <v>6.7184999999999997</v>
      </c>
      <c r="G37" s="154" t="s">
        <v>246</v>
      </c>
    </row>
    <row r="38" spans="1:7" x14ac:dyDescent="0.25">
      <c r="A38" s="202" t="s">
        <v>191</v>
      </c>
      <c r="B38" s="203"/>
      <c r="C38" s="203"/>
      <c r="D38" s="203"/>
      <c r="E38" s="203"/>
      <c r="F38" s="203"/>
      <c r="G38" s="204"/>
    </row>
    <row r="39" spans="1:7" x14ac:dyDescent="0.25">
      <c r="A39" s="56">
        <v>4</v>
      </c>
      <c r="B39" s="58"/>
      <c r="C39" s="32">
        <v>50000</v>
      </c>
      <c r="D39" s="32" t="s">
        <v>8</v>
      </c>
      <c r="E39" s="126"/>
      <c r="F39" s="59"/>
      <c r="G39" s="158"/>
    </row>
    <row r="40" spans="1:7" x14ac:dyDescent="0.25">
      <c r="A40" s="56" t="s">
        <v>313</v>
      </c>
      <c r="B40" s="58" t="s">
        <v>212</v>
      </c>
      <c r="C40" s="63">
        <v>50301</v>
      </c>
      <c r="D40" s="60" t="s">
        <v>9</v>
      </c>
      <c r="E40" s="126" t="s">
        <v>10</v>
      </c>
      <c r="F40" s="59">
        <v>45</v>
      </c>
      <c r="G40" s="158" t="s">
        <v>214</v>
      </c>
    </row>
    <row r="41" spans="1:7" x14ac:dyDescent="0.25">
      <c r="A41" s="56" t="s">
        <v>314</v>
      </c>
      <c r="B41" s="58" t="s">
        <v>212</v>
      </c>
      <c r="C41" s="63">
        <v>52004</v>
      </c>
      <c r="D41" s="60" t="s">
        <v>11</v>
      </c>
      <c r="E41" s="126" t="s">
        <v>12</v>
      </c>
      <c r="F41" s="59">
        <v>35.64</v>
      </c>
      <c r="G41" s="158" t="s">
        <v>215</v>
      </c>
    </row>
    <row r="42" spans="1:7" x14ac:dyDescent="0.25">
      <c r="A42" s="56" t="s">
        <v>315</v>
      </c>
      <c r="B42" s="58" t="s">
        <v>212</v>
      </c>
      <c r="C42" s="63">
        <v>52012</v>
      </c>
      <c r="D42" s="60" t="s">
        <v>13</v>
      </c>
      <c r="E42" s="126" t="s">
        <v>12</v>
      </c>
      <c r="F42" s="59">
        <v>6.17</v>
      </c>
      <c r="G42" s="158" t="s">
        <v>216</v>
      </c>
    </row>
    <row r="43" spans="1:7" x14ac:dyDescent="0.25">
      <c r="A43" s="202" t="s">
        <v>192</v>
      </c>
      <c r="B43" s="203"/>
      <c r="C43" s="203"/>
      <c r="D43" s="203"/>
      <c r="E43" s="203"/>
      <c r="F43" s="203"/>
      <c r="G43" s="204"/>
    </row>
    <row r="44" spans="1:7" x14ac:dyDescent="0.25">
      <c r="A44" s="56">
        <v>5</v>
      </c>
      <c r="B44" s="58"/>
      <c r="C44" s="32">
        <v>60000</v>
      </c>
      <c r="D44" s="32" t="s">
        <v>14</v>
      </c>
      <c r="E44" s="126"/>
      <c r="F44" s="59"/>
      <c r="G44" s="158"/>
    </row>
    <row r="45" spans="1:7" ht="38.25" x14ac:dyDescent="0.25">
      <c r="A45" s="56" t="s">
        <v>316</v>
      </c>
      <c r="B45" s="58" t="s">
        <v>212</v>
      </c>
      <c r="C45" s="63">
        <v>60010</v>
      </c>
      <c r="D45" s="64" t="s">
        <v>290</v>
      </c>
      <c r="E45" s="126" t="s">
        <v>7</v>
      </c>
      <c r="F45" s="59">
        <v>0.11</v>
      </c>
      <c r="G45" s="158" t="s">
        <v>432</v>
      </c>
    </row>
    <row r="46" spans="1:7" x14ac:dyDescent="0.25">
      <c r="A46" s="56" t="s">
        <v>317</v>
      </c>
      <c r="B46" s="58" t="s">
        <v>212</v>
      </c>
      <c r="C46" s="63">
        <v>60192</v>
      </c>
      <c r="D46" s="60" t="s">
        <v>15</v>
      </c>
      <c r="E46" s="126" t="s">
        <v>2</v>
      </c>
      <c r="F46" s="59">
        <v>89.74</v>
      </c>
      <c r="G46" s="158" t="s">
        <v>215</v>
      </c>
    </row>
    <row r="47" spans="1:7" x14ac:dyDescent="0.25">
      <c r="A47" s="56" t="s">
        <v>318</v>
      </c>
      <c r="B47" s="58" t="s">
        <v>212</v>
      </c>
      <c r="C47" s="63">
        <v>60304</v>
      </c>
      <c r="D47" s="60" t="s">
        <v>16</v>
      </c>
      <c r="E47" s="126" t="s">
        <v>12</v>
      </c>
      <c r="F47" s="59">
        <v>263.17</v>
      </c>
      <c r="G47" s="158" t="s">
        <v>215</v>
      </c>
    </row>
    <row r="48" spans="1:7" x14ac:dyDescent="0.25">
      <c r="A48" s="56" t="s">
        <v>319</v>
      </c>
      <c r="B48" s="58" t="s">
        <v>212</v>
      </c>
      <c r="C48" s="63">
        <v>60312</v>
      </c>
      <c r="D48" s="60" t="s">
        <v>17</v>
      </c>
      <c r="E48" s="126" t="s">
        <v>12</v>
      </c>
      <c r="F48" s="59">
        <v>76.69</v>
      </c>
      <c r="G48" s="158" t="s">
        <v>215</v>
      </c>
    </row>
    <row r="49" spans="1:7" x14ac:dyDescent="0.25">
      <c r="A49" s="56" t="s">
        <v>320</v>
      </c>
      <c r="B49" s="58" t="s">
        <v>212</v>
      </c>
      <c r="C49" s="63">
        <v>60507</v>
      </c>
      <c r="D49" s="60" t="s">
        <v>18</v>
      </c>
      <c r="E49" s="126" t="s">
        <v>7</v>
      </c>
      <c r="F49" s="59">
        <v>6.84</v>
      </c>
      <c r="G49" s="158" t="s">
        <v>215</v>
      </c>
    </row>
    <row r="50" spans="1:7" ht="25.5" x14ac:dyDescent="0.25">
      <c r="A50" s="56" t="s">
        <v>437</v>
      </c>
      <c r="B50" s="58" t="s">
        <v>212</v>
      </c>
      <c r="C50" s="63">
        <v>61101</v>
      </c>
      <c r="D50" s="60" t="s">
        <v>19</v>
      </c>
      <c r="E50" s="126" t="s">
        <v>2</v>
      </c>
      <c r="F50" s="59">
        <v>51</v>
      </c>
      <c r="G50" s="158" t="s">
        <v>293</v>
      </c>
    </row>
    <row r="51" spans="1:7" ht="15" customHeight="1" x14ac:dyDescent="0.25">
      <c r="A51" s="254" t="s">
        <v>235</v>
      </c>
      <c r="B51" s="255"/>
      <c r="C51" s="255"/>
      <c r="D51" s="255"/>
      <c r="E51" s="255"/>
      <c r="F51" s="255"/>
      <c r="G51" s="256"/>
    </row>
    <row r="52" spans="1:7" x14ac:dyDescent="0.25">
      <c r="A52" s="56">
        <v>6</v>
      </c>
      <c r="B52" s="58"/>
      <c r="C52" s="32">
        <v>70000</v>
      </c>
      <c r="D52" s="32" t="s">
        <v>20</v>
      </c>
      <c r="E52" s="126"/>
      <c r="F52" s="59"/>
      <c r="G52" s="158"/>
    </row>
    <row r="53" spans="1:7" x14ac:dyDescent="0.25">
      <c r="A53" s="56" t="s">
        <v>321</v>
      </c>
      <c r="B53" s="58" t="s">
        <v>212</v>
      </c>
      <c r="C53" s="60">
        <v>70681</v>
      </c>
      <c r="D53" s="60" t="s">
        <v>21</v>
      </c>
      <c r="E53" s="126" t="s">
        <v>22</v>
      </c>
      <c r="F53" s="59">
        <v>5</v>
      </c>
      <c r="G53" s="158" t="s">
        <v>217</v>
      </c>
    </row>
    <row r="54" spans="1:7" x14ac:dyDescent="0.25">
      <c r="A54" s="56" t="s">
        <v>322</v>
      </c>
      <c r="B54" s="58" t="s">
        <v>212</v>
      </c>
      <c r="C54" s="60">
        <v>70691</v>
      </c>
      <c r="D54" s="60" t="s">
        <v>23</v>
      </c>
      <c r="E54" s="126" t="s">
        <v>22</v>
      </c>
      <c r="F54" s="59">
        <v>13</v>
      </c>
      <c r="G54" s="158" t="s">
        <v>218</v>
      </c>
    </row>
    <row r="55" spans="1:7" x14ac:dyDescent="0.25">
      <c r="A55" s="56" t="s">
        <v>323</v>
      </c>
      <c r="B55" s="58" t="s">
        <v>212</v>
      </c>
      <c r="C55" s="60">
        <v>71171</v>
      </c>
      <c r="D55" s="60" t="s">
        <v>24</v>
      </c>
      <c r="E55" s="126" t="s">
        <v>22</v>
      </c>
      <c r="F55" s="59">
        <v>4</v>
      </c>
      <c r="G55" s="158" t="s">
        <v>219</v>
      </c>
    </row>
    <row r="56" spans="1:7" x14ac:dyDescent="0.25">
      <c r="A56" s="56" t="s">
        <v>324</v>
      </c>
      <c r="B56" s="58" t="s">
        <v>212</v>
      </c>
      <c r="C56" s="60">
        <v>71172</v>
      </c>
      <c r="D56" s="60" t="s">
        <v>25</v>
      </c>
      <c r="E56" s="126" t="s">
        <v>22</v>
      </c>
      <c r="F56" s="59">
        <v>1</v>
      </c>
      <c r="G56" s="158" t="s">
        <v>220</v>
      </c>
    </row>
    <row r="57" spans="1:7" ht="38.25" x14ac:dyDescent="0.25">
      <c r="A57" s="56" t="s">
        <v>325</v>
      </c>
      <c r="B57" s="58" t="s">
        <v>212</v>
      </c>
      <c r="C57" s="60">
        <v>71194</v>
      </c>
      <c r="D57" s="60" t="s">
        <v>26</v>
      </c>
      <c r="E57" s="126" t="s">
        <v>27</v>
      </c>
      <c r="F57" s="59">
        <v>64.900000000000006</v>
      </c>
      <c r="G57" s="158" t="s">
        <v>242</v>
      </c>
    </row>
    <row r="58" spans="1:7" x14ac:dyDescent="0.25">
      <c r="A58" s="56" t="s">
        <v>326</v>
      </c>
      <c r="B58" s="58" t="s">
        <v>212</v>
      </c>
      <c r="C58" s="60">
        <v>71282</v>
      </c>
      <c r="D58" s="60" t="s">
        <v>28</v>
      </c>
      <c r="E58" s="126" t="s">
        <v>27</v>
      </c>
      <c r="F58" s="59">
        <v>3</v>
      </c>
      <c r="G58" s="158" t="s">
        <v>221</v>
      </c>
    </row>
    <row r="59" spans="1:7" x14ac:dyDescent="0.25">
      <c r="A59" s="56" t="s">
        <v>327</v>
      </c>
      <c r="B59" s="58" t="s">
        <v>212</v>
      </c>
      <c r="C59" s="60">
        <v>71290</v>
      </c>
      <c r="D59" s="60" t="s">
        <v>29</v>
      </c>
      <c r="E59" s="126" t="s">
        <v>27</v>
      </c>
      <c r="F59" s="59">
        <v>100</v>
      </c>
      <c r="G59" s="158" t="s">
        <v>222</v>
      </c>
    </row>
    <row r="60" spans="1:7" x14ac:dyDescent="0.25">
      <c r="A60" s="56" t="s">
        <v>328</v>
      </c>
      <c r="B60" s="58" t="s">
        <v>212</v>
      </c>
      <c r="C60" s="60">
        <v>71291</v>
      </c>
      <c r="D60" s="60" t="s">
        <v>30</v>
      </c>
      <c r="E60" s="126" t="s">
        <v>27</v>
      </c>
      <c r="F60" s="59">
        <v>100</v>
      </c>
      <c r="G60" s="158" t="s">
        <v>223</v>
      </c>
    </row>
    <row r="61" spans="1:7" x14ac:dyDescent="0.25">
      <c r="A61" s="56" t="s">
        <v>329</v>
      </c>
      <c r="B61" s="58" t="s">
        <v>212</v>
      </c>
      <c r="C61" s="60">
        <v>71292</v>
      </c>
      <c r="D61" s="60" t="s">
        <v>31</v>
      </c>
      <c r="E61" s="126" t="s">
        <v>27</v>
      </c>
      <c r="F61" s="59">
        <v>10</v>
      </c>
      <c r="G61" s="158" t="s">
        <v>224</v>
      </c>
    </row>
    <row r="62" spans="1:7" x14ac:dyDescent="0.25">
      <c r="A62" s="56" t="s">
        <v>330</v>
      </c>
      <c r="B62" s="58" t="s">
        <v>212</v>
      </c>
      <c r="C62" s="60">
        <v>71293</v>
      </c>
      <c r="D62" s="60" t="s">
        <v>32</v>
      </c>
      <c r="E62" s="126" t="s">
        <v>27</v>
      </c>
      <c r="F62" s="59">
        <v>25</v>
      </c>
      <c r="G62" s="158" t="s">
        <v>225</v>
      </c>
    </row>
    <row r="63" spans="1:7" x14ac:dyDescent="0.25">
      <c r="A63" s="56" t="s">
        <v>331</v>
      </c>
      <c r="B63" s="58" t="s">
        <v>212</v>
      </c>
      <c r="C63" s="60">
        <v>71294</v>
      </c>
      <c r="D63" s="60" t="s">
        <v>33</v>
      </c>
      <c r="E63" s="126" t="s">
        <v>27</v>
      </c>
      <c r="F63" s="59">
        <v>25</v>
      </c>
      <c r="G63" s="158" t="s">
        <v>226</v>
      </c>
    </row>
    <row r="64" spans="1:7" x14ac:dyDescent="0.25">
      <c r="A64" s="56" t="s">
        <v>332</v>
      </c>
      <c r="B64" s="58" t="s">
        <v>212</v>
      </c>
      <c r="C64" s="60">
        <v>71329</v>
      </c>
      <c r="D64" s="60" t="s">
        <v>34</v>
      </c>
      <c r="E64" s="126" t="s">
        <v>22</v>
      </c>
      <c r="F64" s="59">
        <v>2</v>
      </c>
      <c r="G64" s="158">
        <v>2</v>
      </c>
    </row>
    <row r="65" spans="1:7" x14ac:dyDescent="0.25">
      <c r="A65" s="56" t="s">
        <v>333</v>
      </c>
      <c r="B65" s="58" t="s">
        <v>212</v>
      </c>
      <c r="C65" s="60">
        <v>71380</v>
      </c>
      <c r="D65" s="60" t="s">
        <v>35</v>
      </c>
      <c r="E65" s="126" t="s">
        <v>22</v>
      </c>
      <c r="F65" s="59">
        <v>2</v>
      </c>
      <c r="G65" s="158" t="s">
        <v>227</v>
      </c>
    </row>
    <row r="66" spans="1:7" x14ac:dyDescent="0.25">
      <c r="A66" s="56" t="s">
        <v>334</v>
      </c>
      <c r="B66" s="58" t="s">
        <v>212</v>
      </c>
      <c r="C66" s="60">
        <v>71443</v>
      </c>
      <c r="D66" s="60" t="s">
        <v>36</v>
      </c>
      <c r="E66" s="126" t="s">
        <v>22</v>
      </c>
      <c r="F66" s="59">
        <v>5</v>
      </c>
      <c r="G66" s="158" t="s">
        <v>228</v>
      </c>
    </row>
    <row r="67" spans="1:7" x14ac:dyDescent="0.25">
      <c r="A67" s="299" t="s">
        <v>335</v>
      </c>
      <c r="B67" s="274" t="s">
        <v>212</v>
      </c>
      <c r="C67" s="270">
        <v>71577</v>
      </c>
      <c r="D67" s="270" t="s">
        <v>37</v>
      </c>
      <c r="E67" s="268" t="s">
        <v>22</v>
      </c>
      <c r="F67" s="296">
        <v>10</v>
      </c>
      <c r="G67" s="158" t="s">
        <v>445</v>
      </c>
    </row>
    <row r="68" spans="1:7" x14ac:dyDescent="0.25">
      <c r="A68" s="300"/>
      <c r="B68" s="284"/>
      <c r="C68" s="282"/>
      <c r="D68" s="282"/>
      <c r="E68" s="281"/>
      <c r="F68" s="297"/>
      <c r="G68" s="158" t="s">
        <v>236</v>
      </c>
    </row>
    <row r="69" spans="1:7" x14ac:dyDescent="0.25">
      <c r="A69" s="300"/>
      <c r="B69" s="284"/>
      <c r="C69" s="282"/>
      <c r="D69" s="282"/>
      <c r="E69" s="281"/>
      <c r="F69" s="297"/>
      <c r="G69" s="158" t="s">
        <v>447</v>
      </c>
    </row>
    <row r="70" spans="1:7" x14ac:dyDescent="0.25">
      <c r="A70" s="301"/>
      <c r="B70" s="275"/>
      <c r="C70" s="271"/>
      <c r="D70" s="271"/>
      <c r="E70" s="269"/>
      <c r="F70" s="298"/>
      <c r="G70" s="158" t="s">
        <v>448</v>
      </c>
    </row>
    <row r="71" spans="1:7" x14ac:dyDescent="0.25">
      <c r="A71" s="87" t="s">
        <v>336</v>
      </c>
      <c r="B71" s="58" t="s">
        <v>212</v>
      </c>
      <c r="C71" s="60">
        <v>71644</v>
      </c>
      <c r="D71" s="60" t="s">
        <v>38</v>
      </c>
      <c r="E71" s="126" t="s">
        <v>22</v>
      </c>
      <c r="F71" s="59">
        <v>5</v>
      </c>
      <c r="G71" s="158">
        <v>5</v>
      </c>
    </row>
    <row r="72" spans="1:7" x14ac:dyDescent="0.25">
      <c r="A72" s="56" t="s">
        <v>337</v>
      </c>
      <c r="B72" s="58" t="s">
        <v>212</v>
      </c>
      <c r="C72" s="60">
        <v>71801</v>
      </c>
      <c r="D72" s="60" t="s">
        <v>39</v>
      </c>
      <c r="E72" s="126" t="s">
        <v>22</v>
      </c>
      <c r="F72" s="59">
        <v>1</v>
      </c>
      <c r="G72" s="158">
        <v>1</v>
      </c>
    </row>
    <row r="73" spans="1:7" x14ac:dyDescent="0.25">
      <c r="A73" s="56" t="s">
        <v>338</v>
      </c>
      <c r="B73" s="58" t="s">
        <v>212</v>
      </c>
      <c r="C73" s="60">
        <v>72221</v>
      </c>
      <c r="D73" s="60" t="s">
        <v>229</v>
      </c>
      <c r="E73" s="126" t="s">
        <v>22</v>
      </c>
      <c r="F73" s="59">
        <v>1</v>
      </c>
      <c r="G73" s="158">
        <v>1</v>
      </c>
    </row>
    <row r="74" spans="1:7" x14ac:dyDescent="0.25">
      <c r="A74" s="263" t="s">
        <v>339</v>
      </c>
      <c r="B74" s="274" t="s">
        <v>212</v>
      </c>
      <c r="C74" s="270">
        <v>72578</v>
      </c>
      <c r="D74" s="270" t="s">
        <v>40</v>
      </c>
      <c r="E74" s="268" t="s">
        <v>22</v>
      </c>
      <c r="F74" s="266">
        <f>12</f>
        <v>12</v>
      </c>
      <c r="G74" s="158" t="s">
        <v>445</v>
      </c>
    </row>
    <row r="75" spans="1:7" x14ac:dyDescent="0.25">
      <c r="A75" s="264"/>
      <c r="B75" s="284"/>
      <c r="C75" s="282"/>
      <c r="D75" s="282"/>
      <c r="E75" s="281"/>
      <c r="F75" s="280"/>
      <c r="G75" s="158" t="s">
        <v>446</v>
      </c>
    </row>
    <row r="76" spans="1:7" x14ac:dyDescent="0.25">
      <c r="A76" s="264"/>
      <c r="B76" s="284"/>
      <c r="C76" s="282"/>
      <c r="D76" s="282"/>
      <c r="E76" s="281"/>
      <c r="F76" s="280"/>
      <c r="G76" s="158" t="s">
        <v>447</v>
      </c>
    </row>
    <row r="77" spans="1:7" x14ac:dyDescent="0.25">
      <c r="A77" s="265"/>
      <c r="B77" s="275"/>
      <c r="C77" s="271"/>
      <c r="D77" s="271"/>
      <c r="E77" s="269"/>
      <c r="F77" s="267"/>
      <c r="G77" s="158" t="s">
        <v>236</v>
      </c>
    </row>
    <row r="78" spans="1:7" x14ac:dyDescent="0.25">
      <c r="A78" s="202" t="s">
        <v>196</v>
      </c>
      <c r="B78" s="203"/>
      <c r="C78" s="203"/>
      <c r="D78" s="203"/>
      <c r="E78" s="203"/>
      <c r="F78" s="203"/>
      <c r="G78" s="204"/>
    </row>
    <row r="79" spans="1:7" x14ac:dyDescent="0.25">
      <c r="A79" s="56">
        <v>7</v>
      </c>
      <c r="B79" s="58"/>
      <c r="C79" s="32">
        <v>80000</v>
      </c>
      <c r="D79" s="32" t="s">
        <v>41</v>
      </c>
      <c r="E79" s="126"/>
      <c r="F79" s="59"/>
      <c r="G79" s="165"/>
    </row>
    <row r="80" spans="1:7" x14ac:dyDescent="0.25">
      <c r="A80" s="56" t="s">
        <v>371</v>
      </c>
      <c r="B80" s="58" t="s">
        <v>212</v>
      </c>
      <c r="C80" s="63">
        <v>80500</v>
      </c>
      <c r="D80" s="60" t="s">
        <v>43</v>
      </c>
      <c r="E80" s="126"/>
      <c r="F80" s="59"/>
      <c r="G80" s="165"/>
    </row>
    <row r="81" spans="1:7" x14ac:dyDescent="0.25">
      <c r="A81" s="56" t="s">
        <v>340</v>
      </c>
      <c r="B81" s="58" t="s">
        <v>212</v>
      </c>
      <c r="C81" s="63">
        <v>80501</v>
      </c>
      <c r="D81" s="60" t="s">
        <v>44</v>
      </c>
      <c r="E81" s="126"/>
      <c r="F81" s="59"/>
      <c r="G81" s="165"/>
    </row>
    <row r="82" spans="1:7" x14ac:dyDescent="0.25">
      <c r="A82" s="56" t="s">
        <v>341</v>
      </c>
      <c r="B82" s="58" t="s">
        <v>212</v>
      </c>
      <c r="C82" s="63">
        <v>80504</v>
      </c>
      <c r="D82" s="60" t="s">
        <v>45</v>
      </c>
      <c r="E82" s="126" t="s">
        <v>22</v>
      </c>
      <c r="F82" s="59">
        <v>1</v>
      </c>
      <c r="G82" s="165" t="s">
        <v>239</v>
      </c>
    </row>
    <row r="83" spans="1:7" x14ac:dyDescent="0.25">
      <c r="A83" s="56" t="s">
        <v>342</v>
      </c>
      <c r="B83" s="58" t="s">
        <v>212</v>
      </c>
      <c r="C83" s="63">
        <f>'COMPOSIÇÃO 2'!C63</f>
        <v>80510</v>
      </c>
      <c r="D83" s="60" t="str">
        <f>'COMPOSIÇÃO 2'!D63</f>
        <v xml:space="preserve">ANEL DE VEDAÇÃO PARA VASO SANITÁRIO </v>
      </c>
      <c r="E83" s="126" t="str">
        <f>'COMPOSIÇÃO 2'!E63</f>
        <v xml:space="preserve">Un </v>
      </c>
      <c r="F83" s="59">
        <v>1</v>
      </c>
      <c r="G83" s="165" t="s">
        <v>239</v>
      </c>
    </row>
    <row r="84" spans="1:7" x14ac:dyDescent="0.25">
      <c r="A84" s="56" t="s">
        <v>343</v>
      </c>
      <c r="B84" s="58" t="s">
        <v>212</v>
      </c>
      <c r="C84" s="63">
        <v>80520</v>
      </c>
      <c r="D84" s="60" t="s">
        <v>46</v>
      </c>
      <c r="E84" s="126" t="s">
        <v>47</v>
      </c>
      <c r="F84" s="59">
        <v>2</v>
      </c>
      <c r="G84" s="165" t="s">
        <v>236</v>
      </c>
    </row>
    <row r="85" spans="1:7" x14ac:dyDescent="0.25">
      <c r="A85" s="56" t="s">
        <v>344</v>
      </c>
      <c r="B85" s="58" t="s">
        <v>212</v>
      </c>
      <c r="C85" s="61">
        <v>80526</v>
      </c>
      <c r="D85" s="60" t="s">
        <v>48</v>
      </c>
      <c r="E85" s="126" t="s">
        <v>22</v>
      </c>
      <c r="F85" s="59">
        <v>1</v>
      </c>
      <c r="G85" s="165" t="s">
        <v>239</v>
      </c>
    </row>
    <row r="86" spans="1:7" x14ac:dyDescent="0.25">
      <c r="A86" s="56" t="s">
        <v>345</v>
      </c>
      <c r="B86" s="58" t="s">
        <v>212</v>
      </c>
      <c r="C86" s="61">
        <v>80532</v>
      </c>
      <c r="D86" s="60" t="s">
        <v>49</v>
      </c>
      <c r="E86" s="126" t="s">
        <v>22</v>
      </c>
      <c r="F86" s="59">
        <v>1</v>
      </c>
      <c r="G86" s="165" t="s">
        <v>239</v>
      </c>
    </row>
    <row r="87" spans="1:7" x14ac:dyDescent="0.25">
      <c r="A87" s="56" t="s">
        <v>346</v>
      </c>
      <c r="B87" s="58" t="s">
        <v>212</v>
      </c>
      <c r="C87" s="63">
        <v>80540</v>
      </c>
      <c r="D87" s="60" t="s">
        <v>50</v>
      </c>
      <c r="E87" s="126"/>
      <c r="F87" s="59"/>
      <c r="G87" s="165"/>
    </row>
    <row r="88" spans="1:7" x14ac:dyDescent="0.25">
      <c r="A88" s="56" t="s">
        <v>347</v>
      </c>
      <c r="B88" s="58" t="s">
        <v>212</v>
      </c>
      <c r="C88" s="63">
        <v>80541</v>
      </c>
      <c r="D88" s="60" t="s">
        <v>449</v>
      </c>
      <c r="E88" s="126" t="s">
        <v>22</v>
      </c>
      <c r="F88" s="59">
        <v>1</v>
      </c>
      <c r="G88" s="165" t="s">
        <v>239</v>
      </c>
    </row>
    <row r="89" spans="1:7" x14ac:dyDescent="0.25">
      <c r="A89" s="56" t="s">
        <v>348</v>
      </c>
      <c r="B89" s="58" t="s">
        <v>212</v>
      </c>
      <c r="C89" s="63">
        <v>80550</v>
      </c>
      <c r="D89" s="60" t="s">
        <v>51</v>
      </c>
      <c r="E89" s="126" t="s">
        <v>52</v>
      </c>
      <c r="F89" s="59">
        <v>1</v>
      </c>
      <c r="G89" s="165" t="s">
        <v>239</v>
      </c>
    </row>
    <row r="90" spans="1:7" x14ac:dyDescent="0.25">
      <c r="A90" s="263" t="s">
        <v>349</v>
      </c>
      <c r="B90" s="274" t="s">
        <v>212</v>
      </c>
      <c r="C90" s="305">
        <v>80556</v>
      </c>
      <c r="D90" s="270" t="s">
        <v>53</v>
      </c>
      <c r="E90" s="268" t="s">
        <v>22</v>
      </c>
      <c r="F90" s="266">
        <v>3</v>
      </c>
      <c r="G90" s="165" t="s">
        <v>239</v>
      </c>
    </row>
    <row r="91" spans="1:7" x14ac:dyDescent="0.25">
      <c r="A91" s="264"/>
      <c r="B91" s="284"/>
      <c r="C91" s="306"/>
      <c r="D91" s="282"/>
      <c r="E91" s="281"/>
      <c r="F91" s="280"/>
      <c r="G91" s="165" t="s">
        <v>240</v>
      </c>
    </row>
    <row r="92" spans="1:7" x14ac:dyDescent="0.25">
      <c r="A92" s="265"/>
      <c r="B92" s="275"/>
      <c r="C92" s="307"/>
      <c r="D92" s="271"/>
      <c r="E92" s="269"/>
      <c r="F92" s="267"/>
      <c r="G92" s="165" t="s">
        <v>452</v>
      </c>
    </row>
    <row r="93" spans="1:7" x14ac:dyDescent="0.25">
      <c r="A93" s="56" t="s">
        <v>350</v>
      </c>
      <c r="B93" s="58" t="s">
        <v>212</v>
      </c>
      <c r="C93" s="63">
        <v>80562</v>
      </c>
      <c r="D93" s="60" t="s">
        <v>54</v>
      </c>
      <c r="E93" s="126" t="s">
        <v>22</v>
      </c>
      <c r="F93" s="59">
        <v>1</v>
      </c>
      <c r="G93" s="165" t="s">
        <v>239</v>
      </c>
    </row>
    <row r="94" spans="1:7" x14ac:dyDescent="0.25">
      <c r="A94" s="56" t="s">
        <v>351</v>
      </c>
      <c r="B94" s="58" t="s">
        <v>212</v>
      </c>
      <c r="C94" s="61">
        <v>80570</v>
      </c>
      <c r="D94" s="60" t="s">
        <v>55</v>
      </c>
      <c r="E94" s="126" t="s">
        <v>22</v>
      </c>
      <c r="F94" s="59">
        <v>1</v>
      </c>
      <c r="G94" s="165" t="s">
        <v>239</v>
      </c>
    </row>
    <row r="95" spans="1:7" x14ac:dyDescent="0.25">
      <c r="A95" s="56" t="s">
        <v>352</v>
      </c>
      <c r="B95" s="58" t="s">
        <v>212</v>
      </c>
      <c r="C95" s="61">
        <v>80580</v>
      </c>
      <c r="D95" s="60" t="s">
        <v>56</v>
      </c>
      <c r="E95" s="126" t="s">
        <v>22</v>
      </c>
      <c r="F95" s="59">
        <v>1</v>
      </c>
      <c r="G95" s="165" t="s">
        <v>239</v>
      </c>
    </row>
    <row r="96" spans="1:7" x14ac:dyDescent="0.25">
      <c r="A96" s="56" t="s">
        <v>353</v>
      </c>
      <c r="B96" s="58" t="s">
        <v>212</v>
      </c>
      <c r="C96" s="63">
        <v>80650</v>
      </c>
      <c r="D96" s="60" t="s">
        <v>57</v>
      </c>
      <c r="E96" s="126"/>
      <c r="F96" s="59"/>
      <c r="G96" s="165"/>
    </row>
    <row r="97" spans="1:7" x14ac:dyDescent="0.25">
      <c r="A97" s="56" t="s">
        <v>354</v>
      </c>
      <c r="B97" s="58" t="s">
        <v>212</v>
      </c>
      <c r="C97" s="63">
        <v>80651</v>
      </c>
      <c r="D97" s="60" t="s">
        <v>58</v>
      </c>
      <c r="E97" s="126" t="s">
        <v>22</v>
      </c>
      <c r="F97" s="59">
        <v>1</v>
      </c>
      <c r="G97" s="165" t="s">
        <v>240</v>
      </c>
    </row>
    <row r="98" spans="1:7" x14ac:dyDescent="0.25">
      <c r="A98" s="56" t="s">
        <v>355</v>
      </c>
      <c r="B98" s="58" t="s">
        <v>212</v>
      </c>
      <c r="C98" s="61">
        <v>80660</v>
      </c>
      <c r="D98" s="60" t="s">
        <v>59</v>
      </c>
      <c r="E98" s="126" t="s">
        <v>22</v>
      </c>
      <c r="F98" s="59">
        <v>1</v>
      </c>
      <c r="G98" s="165" t="s">
        <v>240</v>
      </c>
    </row>
    <row r="99" spans="1:7" x14ac:dyDescent="0.25">
      <c r="A99" s="56" t="s">
        <v>356</v>
      </c>
      <c r="B99" s="58" t="s">
        <v>212</v>
      </c>
      <c r="C99" s="63">
        <v>80671</v>
      </c>
      <c r="D99" s="60" t="s">
        <v>60</v>
      </c>
      <c r="E99" s="126" t="s">
        <v>22</v>
      </c>
      <c r="F99" s="59">
        <v>1</v>
      </c>
      <c r="G99" s="165" t="s">
        <v>240</v>
      </c>
    </row>
    <row r="100" spans="1:7" x14ac:dyDescent="0.25">
      <c r="A100" s="56" t="s">
        <v>357</v>
      </c>
      <c r="B100" s="58" t="s">
        <v>212</v>
      </c>
      <c r="C100" s="61">
        <v>80680</v>
      </c>
      <c r="D100" s="60" t="s">
        <v>61</v>
      </c>
      <c r="E100" s="126" t="s">
        <v>22</v>
      </c>
      <c r="F100" s="59">
        <v>1</v>
      </c>
      <c r="G100" s="165" t="s">
        <v>240</v>
      </c>
    </row>
    <row r="101" spans="1:7" x14ac:dyDescent="0.25">
      <c r="A101" s="56" t="s">
        <v>358</v>
      </c>
      <c r="B101" s="58" t="s">
        <v>212</v>
      </c>
      <c r="C101" s="63">
        <v>80720</v>
      </c>
      <c r="D101" s="60" t="s">
        <v>62</v>
      </c>
      <c r="E101" s="126"/>
      <c r="F101" s="59"/>
      <c r="G101" s="165"/>
    </row>
    <row r="102" spans="1:7" x14ac:dyDescent="0.25">
      <c r="A102" s="56" t="s">
        <v>359</v>
      </c>
      <c r="B102" s="58" t="s">
        <v>212</v>
      </c>
      <c r="C102" s="61">
        <v>80721</v>
      </c>
      <c r="D102" s="60" t="s">
        <v>63</v>
      </c>
      <c r="E102" s="126" t="s">
        <v>22</v>
      </c>
      <c r="F102" s="59">
        <v>1</v>
      </c>
      <c r="G102" s="165" t="s">
        <v>239</v>
      </c>
    </row>
    <row r="103" spans="1:7" x14ac:dyDescent="0.25">
      <c r="A103" s="56" t="s">
        <v>360</v>
      </c>
      <c r="B103" s="58" t="s">
        <v>212</v>
      </c>
      <c r="C103" s="61">
        <f>'COMPOSIÇÃO 2'!C81</f>
        <v>80733</v>
      </c>
      <c r="D103" s="60" t="str">
        <f>'COMPOSIÇÃO 2'!D81</f>
        <v xml:space="preserve">PORTA TOALHA HASTE CURTA EM METAL/ACABAMENTO CROMADO </v>
      </c>
      <c r="E103" s="126" t="str">
        <f>'COMPOSIÇÃO 2'!E81</f>
        <v xml:space="preserve">Un </v>
      </c>
      <c r="F103" s="59">
        <v>1</v>
      </c>
      <c r="G103" s="165" t="s">
        <v>239</v>
      </c>
    </row>
    <row r="104" spans="1:7" x14ac:dyDescent="0.25">
      <c r="A104" s="56" t="s">
        <v>361</v>
      </c>
      <c r="B104" s="58" t="s">
        <v>212</v>
      </c>
      <c r="C104" s="61">
        <v>80741</v>
      </c>
      <c r="D104" s="60" t="s">
        <v>64</v>
      </c>
      <c r="E104" s="126" t="s">
        <v>65</v>
      </c>
      <c r="F104" s="59">
        <v>1</v>
      </c>
      <c r="G104" s="165" t="s">
        <v>239</v>
      </c>
    </row>
    <row r="105" spans="1:7" x14ac:dyDescent="0.25">
      <c r="A105" s="56" t="s">
        <v>362</v>
      </c>
      <c r="B105" s="58" t="s">
        <v>212</v>
      </c>
      <c r="C105" s="63">
        <v>80800</v>
      </c>
      <c r="D105" s="60" t="s">
        <v>66</v>
      </c>
      <c r="E105" s="126"/>
      <c r="F105" s="59"/>
      <c r="G105" s="165"/>
    </row>
    <row r="106" spans="1:7" x14ac:dyDescent="0.25">
      <c r="A106" s="56" t="s">
        <v>363</v>
      </c>
      <c r="B106" s="58" t="s">
        <v>212</v>
      </c>
      <c r="C106" s="63">
        <v>80803</v>
      </c>
      <c r="D106" s="60" t="s">
        <v>67</v>
      </c>
      <c r="E106" s="126" t="s">
        <v>22</v>
      </c>
      <c r="F106" s="59">
        <v>1</v>
      </c>
      <c r="G106" s="165" t="s">
        <v>269</v>
      </c>
    </row>
    <row r="107" spans="1:7" x14ac:dyDescent="0.25">
      <c r="A107" s="56" t="s">
        <v>364</v>
      </c>
      <c r="B107" s="58" t="s">
        <v>212</v>
      </c>
      <c r="C107" s="63">
        <v>80810</v>
      </c>
      <c r="D107" s="60" t="s">
        <v>68</v>
      </c>
      <c r="E107" s="126" t="s">
        <v>22</v>
      </c>
      <c r="F107" s="59">
        <v>1</v>
      </c>
      <c r="G107" s="165" t="s">
        <v>269</v>
      </c>
    </row>
    <row r="108" spans="1:7" x14ac:dyDescent="0.25">
      <c r="A108" s="56" t="s">
        <v>365</v>
      </c>
      <c r="B108" s="58" t="s">
        <v>212</v>
      </c>
      <c r="C108" s="63">
        <v>80820</v>
      </c>
      <c r="D108" s="60" t="s">
        <v>69</v>
      </c>
      <c r="E108" s="126" t="s">
        <v>22</v>
      </c>
      <c r="F108" s="59">
        <v>1</v>
      </c>
      <c r="G108" s="165" t="s">
        <v>270</v>
      </c>
    </row>
    <row r="109" spans="1:7" x14ac:dyDescent="0.25">
      <c r="A109" s="56" t="s">
        <v>366</v>
      </c>
      <c r="B109" s="58" t="s">
        <v>212</v>
      </c>
      <c r="C109" s="61">
        <v>80830</v>
      </c>
      <c r="D109" s="60" t="s">
        <v>70</v>
      </c>
      <c r="E109" s="126" t="s">
        <v>22</v>
      </c>
      <c r="F109" s="59">
        <v>1</v>
      </c>
      <c r="G109" s="165" t="s">
        <v>269</v>
      </c>
    </row>
    <row r="110" spans="1:7" x14ac:dyDescent="0.25">
      <c r="A110" s="56" t="s">
        <v>367</v>
      </c>
      <c r="B110" s="58" t="s">
        <v>212</v>
      </c>
      <c r="C110" s="63">
        <v>80900</v>
      </c>
      <c r="D110" s="60" t="s">
        <v>71</v>
      </c>
      <c r="E110" s="126"/>
      <c r="F110" s="59"/>
      <c r="G110" s="165"/>
    </row>
    <row r="111" spans="1:7" x14ac:dyDescent="0.25">
      <c r="A111" s="263" t="s">
        <v>368</v>
      </c>
      <c r="B111" s="263" t="s">
        <v>212</v>
      </c>
      <c r="C111" s="305">
        <v>80902</v>
      </c>
      <c r="D111" s="270" t="s">
        <v>72</v>
      </c>
      <c r="E111" s="268" t="s">
        <v>22</v>
      </c>
      <c r="F111" s="266">
        <v>2</v>
      </c>
      <c r="G111" s="165" t="s">
        <v>239</v>
      </c>
    </row>
    <row r="112" spans="1:7" x14ac:dyDescent="0.25">
      <c r="A112" s="265"/>
      <c r="B112" s="265"/>
      <c r="C112" s="307"/>
      <c r="D112" s="271"/>
      <c r="E112" s="269"/>
      <c r="F112" s="267"/>
      <c r="G112" s="165" t="s">
        <v>240</v>
      </c>
    </row>
    <row r="113" spans="1:7" x14ac:dyDescent="0.25">
      <c r="A113" s="56" t="s">
        <v>369</v>
      </c>
      <c r="B113" s="58" t="s">
        <v>212</v>
      </c>
      <c r="C113" s="63">
        <v>80906</v>
      </c>
      <c r="D113" s="60" t="s">
        <v>73</v>
      </c>
      <c r="E113" s="126" t="s">
        <v>22</v>
      </c>
      <c r="F113" s="59">
        <v>1</v>
      </c>
      <c r="G113" s="165" t="s">
        <v>241</v>
      </c>
    </row>
    <row r="114" spans="1:7" x14ac:dyDescent="0.25">
      <c r="A114" s="56" t="s">
        <v>370</v>
      </c>
      <c r="B114" s="58" t="s">
        <v>212</v>
      </c>
      <c r="C114" s="63">
        <v>80946</v>
      </c>
      <c r="D114" s="60" t="s">
        <v>74</v>
      </c>
      <c r="E114" s="126" t="s">
        <v>22</v>
      </c>
      <c r="F114" s="59">
        <v>1</v>
      </c>
      <c r="G114" s="165" t="s">
        <v>237</v>
      </c>
    </row>
    <row r="115" spans="1:7" x14ac:dyDescent="0.25">
      <c r="A115" s="56" t="s">
        <v>372</v>
      </c>
      <c r="B115" s="58" t="s">
        <v>212</v>
      </c>
      <c r="C115" s="63">
        <v>81000</v>
      </c>
      <c r="D115" s="60" t="s">
        <v>75</v>
      </c>
      <c r="E115" s="126"/>
      <c r="F115" s="59"/>
      <c r="G115" s="165"/>
    </row>
    <row r="116" spans="1:7" x14ac:dyDescent="0.25">
      <c r="A116" s="56" t="s">
        <v>373</v>
      </c>
      <c r="B116" s="58" t="s">
        <v>212</v>
      </c>
      <c r="C116" s="63">
        <v>81001</v>
      </c>
      <c r="D116" s="60" t="s">
        <v>76</v>
      </c>
      <c r="E116" s="126"/>
      <c r="F116" s="59"/>
      <c r="G116" s="165"/>
    </row>
    <row r="117" spans="1:7" x14ac:dyDescent="0.25">
      <c r="A117" s="56" t="s">
        <v>374</v>
      </c>
      <c r="B117" s="58" t="s">
        <v>212</v>
      </c>
      <c r="C117" s="63">
        <v>81003</v>
      </c>
      <c r="D117" s="60" t="s">
        <v>77</v>
      </c>
      <c r="E117" s="126" t="s">
        <v>27</v>
      </c>
      <c r="F117" s="59">
        <v>30</v>
      </c>
      <c r="G117" s="165">
        <v>30</v>
      </c>
    </row>
    <row r="118" spans="1:7" x14ac:dyDescent="0.25">
      <c r="A118" s="56" t="s">
        <v>375</v>
      </c>
      <c r="B118" s="58" t="s">
        <v>212</v>
      </c>
      <c r="C118" s="63">
        <v>81006</v>
      </c>
      <c r="D118" s="60" t="s">
        <v>78</v>
      </c>
      <c r="E118" s="126" t="s">
        <v>10</v>
      </c>
      <c r="F118" s="59">
        <v>10</v>
      </c>
      <c r="G118" s="165">
        <v>10</v>
      </c>
    </row>
    <row r="119" spans="1:7" x14ac:dyDescent="0.25">
      <c r="A119" s="56" t="s">
        <v>376</v>
      </c>
      <c r="B119" s="58" t="s">
        <v>212</v>
      </c>
      <c r="C119" s="63">
        <v>81040</v>
      </c>
      <c r="D119" s="60" t="s">
        <v>79</v>
      </c>
      <c r="E119" s="126"/>
      <c r="F119" s="59"/>
      <c r="G119" s="165"/>
    </row>
    <row r="120" spans="1:7" x14ac:dyDescent="0.25">
      <c r="A120" s="56" t="s">
        <v>377</v>
      </c>
      <c r="B120" s="58" t="s">
        <v>212</v>
      </c>
      <c r="C120" s="63">
        <v>81043</v>
      </c>
      <c r="D120" s="60" t="s">
        <v>80</v>
      </c>
      <c r="E120" s="126" t="s">
        <v>22</v>
      </c>
      <c r="F120" s="59">
        <v>1</v>
      </c>
      <c r="G120" s="165">
        <v>1</v>
      </c>
    </row>
    <row r="121" spans="1:7" x14ac:dyDescent="0.25">
      <c r="A121" s="56" t="s">
        <v>378</v>
      </c>
      <c r="B121" s="58" t="s">
        <v>212</v>
      </c>
      <c r="C121" s="63">
        <v>81300</v>
      </c>
      <c r="D121" s="60" t="s">
        <v>81</v>
      </c>
      <c r="E121" s="126"/>
      <c r="F121" s="59"/>
      <c r="G121" s="165"/>
    </row>
    <row r="122" spans="1:7" x14ac:dyDescent="0.25">
      <c r="A122" s="56" t="s">
        <v>379</v>
      </c>
      <c r="B122" s="58" t="s">
        <v>212</v>
      </c>
      <c r="C122" s="63">
        <v>81321</v>
      </c>
      <c r="D122" s="60" t="s">
        <v>82</v>
      </c>
      <c r="E122" s="126" t="s">
        <v>22</v>
      </c>
      <c r="F122" s="59">
        <v>5</v>
      </c>
      <c r="G122" s="165">
        <v>5</v>
      </c>
    </row>
    <row r="123" spans="1:7" x14ac:dyDescent="0.25">
      <c r="A123" s="56" t="s">
        <v>380</v>
      </c>
      <c r="B123" s="58" t="s">
        <v>212</v>
      </c>
      <c r="C123" s="63">
        <v>81324</v>
      </c>
      <c r="D123" s="60" t="s">
        <v>83</v>
      </c>
      <c r="E123" s="126" t="s">
        <v>22</v>
      </c>
      <c r="F123" s="59">
        <v>2</v>
      </c>
      <c r="G123" s="165">
        <v>2</v>
      </c>
    </row>
    <row r="124" spans="1:7" x14ac:dyDescent="0.25">
      <c r="A124" s="56" t="s">
        <v>381</v>
      </c>
      <c r="B124" s="58" t="s">
        <v>212</v>
      </c>
      <c r="C124" s="63">
        <v>81369</v>
      </c>
      <c r="D124" s="60" t="s">
        <v>84</v>
      </c>
      <c r="E124" s="126" t="s">
        <v>22</v>
      </c>
      <c r="F124" s="59">
        <v>5</v>
      </c>
      <c r="G124" s="165">
        <v>5</v>
      </c>
    </row>
    <row r="125" spans="1:7" x14ac:dyDescent="0.25">
      <c r="A125" s="56" t="s">
        <v>382</v>
      </c>
      <c r="B125" s="58" t="s">
        <v>212</v>
      </c>
      <c r="C125" s="63">
        <v>81400</v>
      </c>
      <c r="D125" s="60" t="s">
        <v>85</v>
      </c>
      <c r="E125" s="126"/>
      <c r="F125" s="59"/>
      <c r="G125" s="165"/>
    </row>
    <row r="126" spans="1:7" x14ac:dyDescent="0.25">
      <c r="A126" s="56" t="s">
        <v>383</v>
      </c>
      <c r="B126" s="58" t="s">
        <v>212</v>
      </c>
      <c r="C126" s="63">
        <v>81402</v>
      </c>
      <c r="D126" s="60" t="s">
        <v>86</v>
      </c>
      <c r="E126" s="126" t="s">
        <v>22</v>
      </c>
      <c r="F126" s="59">
        <v>5</v>
      </c>
      <c r="G126" s="165">
        <v>5</v>
      </c>
    </row>
    <row r="127" spans="1:7" x14ac:dyDescent="0.25">
      <c r="A127" s="56" t="s">
        <v>384</v>
      </c>
      <c r="B127" s="58" t="s">
        <v>212</v>
      </c>
      <c r="C127" s="63">
        <v>81600</v>
      </c>
      <c r="D127" s="60" t="s">
        <v>87</v>
      </c>
      <c r="E127" s="126"/>
      <c r="F127" s="59"/>
      <c r="G127" s="165"/>
    </row>
    <row r="128" spans="1:7" x14ac:dyDescent="0.25">
      <c r="A128" s="56" t="s">
        <v>385</v>
      </c>
      <c r="B128" s="58" t="s">
        <v>212</v>
      </c>
      <c r="C128" s="63">
        <v>81660</v>
      </c>
      <c r="D128" s="60" t="s">
        <v>88</v>
      </c>
      <c r="E128" s="126"/>
      <c r="F128" s="59"/>
      <c r="G128" s="165"/>
    </row>
    <row r="129" spans="1:7" x14ac:dyDescent="0.25">
      <c r="A129" s="56" t="s">
        <v>386</v>
      </c>
      <c r="B129" s="58" t="s">
        <v>212</v>
      </c>
      <c r="C129" s="63">
        <v>81661</v>
      </c>
      <c r="D129" s="60" t="s">
        <v>89</v>
      </c>
      <c r="E129" s="126" t="s">
        <v>22</v>
      </c>
      <c r="F129" s="59">
        <v>1</v>
      </c>
      <c r="G129" s="165">
        <v>1</v>
      </c>
    </row>
    <row r="130" spans="1:7" x14ac:dyDescent="0.25">
      <c r="A130" s="56" t="s">
        <v>387</v>
      </c>
      <c r="B130" s="58" t="s">
        <v>212</v>
      </c>
      <c r="C130" s="63">
        <v>81750</v>
      </c>
      <c r="D130" s="60" t="s">
        <v>90</v>
      </c>
      <c r="E130" s="126"/>
      <c r="F130" s="59"/>
      <c r="G130" s="165"/>
    </row>
    <row r="131" spans="1:7" x14ac:dyDescent="0.25">
      <c r="A131" s="56" t="s">
        <v>388</v>
      </c>
      <c r="B131" s="58" t="s">
        <v>212</v>
      </c>
      <c r="C131" s="63">
        <v>81770</v>
      </c>
      <c r="D131" s="60" t="s">
        <v>91</v>
      </c>
      <c r="E131" s="126" t="s">
        <v>22</v>
      </c>
      <c r="F131" s="59">
        <v>1</v>
      </c>
      <c r="G131" s="165">
        <v>1</v>
      </c>
    </row>
    <row r="132" spans="1:7" x14ac:dyDescent="0.25">
      <c r="A132" s="56" t="s">
        <v>389</v>
      </c>
      <c r="B132" s="58" t="s">
        <v>212</v>
      </c>
      <c r="C132" s="63">
        <v>81810</v>
      </c>
      <c r="D132" s="60" t="s">
        <v>92</v>
      </c>
      <c r="E132" s="126"/>
      <c r="F132" s="59"/>
      <c r="G132" s="165"/>
    </row>
    <row r="133" spans="1:7" x14ac:dyDescent="0.25">
      <c r="A133" s="56" t="s">
        <v>390</v>
      </c>
      <c r="B133" s="58" t="s">
        <v>212</v>
      </c>
      <c r="C133" s="63">
        <v>81815</v>
      </c>
      <c r="D133" s="60" t="s">
        <v>93</v>
      </c>
      <c r="E133" s="126" t="s">
        <v>22</v>
      </c>
      <c r="F133" s="59">
        <v>1</v>
      </c>
      <c r="G133" s="165">
        <v>1</v>
      </c>
    </row>
    <row r="134" spans="1:7" ht="25.5" x14ac:dyDescent="0.25">
      <c r="A134" s="56" t="s">
        <v>391</v>
      </c>
      <c r="B134" s="58" t="s">
        <v>212</v>
      </c>
      <c r="C134" s="63">
        <v>81846</v>
      </c>
      <c r="D134" s="60" t="s">
        <v>94</v>
      </c>
      <c r="E134" s="126" t="s">
        <v>65</v>
      </c>
      <c r="F134" s="59">
        <v>1</v>
      </c>
      <c r="G134" s="165">
        <v>1</v>
      </c>
    </row>
    <row r="135" spans="1:7" x14ac:dyDescent="0.25">
      <c r="A135" s="56" t="s">
        <v>392</v>
      </c>
      <c r="B135" s="58" t="s">
        <v>212</v>
      </c>
      <c r="C135" s="63">
        <v>81885</v>
      </c>
      <c r="D135" s="60" t="s">
        <v>95</v>
      </c>
      <c r="E135" s="126" t="s">
        <v>22</v>
      </c>
      <c r="F135" s="59">
        <v>1</v>
      </c>
      <c r="G135" s="165">
        <v>1</v>
      </c>
    </row>
    <row r="136" spans="1:7" x14ac:dyDescent="0.25">
      <c r="A136" s="56" t="s">
        <v>393</v>
      </c>
      <c r="B136" s="58" t="s">
        <v>212</v>
      </c>
      <c r="C136" s="61">
        <v>81860</v>
      </c>
      <c r="D136" s="60" t="s">
        <v>96</v>
      </c>
      <c r="E136" s="126" t="s">
        <v>22</v>
      </c>
      <c r="F136" s="59">
        <v>1</v>
      </c>
      <c r="G136" s="165">
        <v>1</v>
      </c>
    </row>
    <row r="137" spans="1:7" x14ac:dyDescent="0.25">
      <c r="A137" s="56" t="s">
        <v>394</v>
      </c>
      <c r="B137" s="58" t="s">
        <v>212</v>
      </c>
      <c r="C137" s="63">
        <v>81888</v>
      </c>
      <c r="D137" s="60" t="s">
        <v>97</v>
      </c>
      <c r="E137" s="126" t="s">
        <v>22</v>
      </c>
      <c r="F137" s="59">
        <v>1</v>
      </c>
      <c r="G137" s="165">
        <v>1</v>
      </c>
    </row>
    <row r="138" spans="1:7" x14ac:dyDescent="0.25">
      <c r="A138" s="56" t="s">
        <v>395</v>
      </c>
      <c r="B138" s="58" t="s">
        <v>212</v>
      </c>
      <c r="C138" s="63">
        <v>82300</v>
      </c>
      <c r="D138" s="60" t="s">
        <v>98</v>
      </c>
      <c r="E138" s="126"/>
      <c r="F138" s="59"/>
      <c r="G138" s="165"/>
    </row>
    <row r="139" spans="1:7" x14ac:dyDescent="0.25">
      <c r="A139" s="56" t="s">
        <v>396</v>
      </c>
      <c r="B139" s="58" t="s">
        <v>212</v>
      </c>
      <c r="C139" s="63">
        <v>82301</v>
      </c>
      <c r="D139" s="60" t="s">
        <v>99</v>
      </c>
      <c r="E139" s="126" t="s">
        <v>10</v>
      </c>
      <c r="F139" s="59">
        <v>3</v>
      </c>
      <c r="G139" s="165">
        <v>3</v>
      </c>
    </row>
    <row r="140" spans="1:7" x14ac:dyDescent="0.25">
      <c r="A140" s="56" t="s">
        <v>397</v>
      </c>
      <c r="B140" s="58" t="s">
        <v>212</v>
      </c>
      <c r="C140" s="63">
        <v>82302</v>
      </c>
      <c r="D140" s="60" t="s">
        <v>100</v>
      </c>
      <c r="E140" s="126" t="s">
        <v>10</v>
      </c>
      <c r="F140" s="59">
        <v>3</v>
      </c>
      <c r="G140" s="165">
        <v>3</v>
      </c>
    </row>
    <row r="141" spans="1:7" x14ac:dyDescent="0.25">
      <c r="A141" s="56" t="s">
        <v>398</v>
      </c>
      <c r="B141" s="58" t="s">
        <v>212</v>
      </c>
      <c r="C141" s="63">
        <v>82303</v>
      </c>
      <c r="D141" s="60" t="s">
        <v>101</v>
      </c>
      <c r="E141" s="126" t="s">
        <v>10</v>
      </c>
      <c r="F141" s="59">
        <v>12</v>
      </c>
      <c r="G141" s="165">
        <v>12</v>
      </c>
    </row>
    <row r="142" spans="1:7" x14ac:dyDescent="0.25">
      <c r="A142" s="56" t="s">
        <v>399</v>
      </c>
      <c r="B142" s="58" t="s">
        <v>212</v>
      </c>
      <c r="C142" s="63">
        <v>82304</v>
      </c>
      <c r="D142" s="60" t="s">
        <v>102</v>
      </c>
      <c r="E142" s="126" t="s">
        <v>10</v>
      </c>
      <c r="F142" s="59">
        <v>12</v>
      </c>
      <c r="G142" s="103">
        <v>12</v>
      </c>
    </row>
    <row r="143" spans="1:7" x14ac:dyDescent="0.25">
      <c r="A143" s="202" t="s">
        <v>197</v>
      </c>
      <c r="B143" s="203"/>
      <c r="C143" s="203"/>
      <c r="D143" s="203"/>
      <c r="E143" s="203"/>
      <c r="F143" s="203"/>
      <c r="G143" s="204"/>
    </row>
    <row r="144" spans="1:7" x14ac:dyDescent="0.25">
      <c r="A144" s="87">
        <v>8</v>
      </c>
      <c r="B144" s="58"/>
      <c r="C144" s="32" t="s">
        <v>103</v>
      </c>
      <c r="D144" s="32" t="s">
        <v>104</v>
      </c>
      <c r="E144" s="126"/>
      <c r="F144" s="59"/>
      <c r="G144" s="154"/>
    </row>
    <row r="145" spans="1:7" ht="25.5" x14ac:dyDescent="0.25">
      <c r="A145" s="263" t="s">
        <v>400</v>
      </c>
      <c r="B145" s="274" t="s">
        <v>212</v>
      </c>
      <c r="C145" s="270" t="s">
        <v>105</v>
      </c>
      <c r="D145" s="270" t="s">
        <v>106</v>
      </c>
      <c r="E145" s="268" t="s">
        <v>2</v>
      </c>
      <c r="F145" s="266">
        <f>178.88 - 14.83</f>
        <v>164.04999999999998</v>
      </c>
      <c r="G145" s="154" t="s">
        <v>453</v>
      </c>
    </row>
    <row r="146" spans="1:7" ht="25.5" x14ac:dyDescent="0.25">
      <c r="A146" s="265"/>
      <c r="B146" s="275"/>
      <c r="C146" s="271"/>
      <c r="D146" s="271"/>
      <c r="E146" s="269"/>
      <c r="F146" s="267"/>
      <c r="G146" s="154" t="s">
        <v>454</v>
      </c>
    </row>
    <row r="147" spans="1:7" ht="15" customHeight="1" x14ac:dyDescent="0.25">
      <c r="A147" s="308" t="s">
        <v>198</v>
      </c>
      <c r="B147" s="309"/>
      <c r="C147" s="309"/>
      <c r="D147" s="309"/>
      <c r="E147" s="309"/>
      <c r="F147" s="309"/>
      <c r="G147" s="310"/>
    </row>
    <row r="148" spans="1:7" x14ac:dyDescent="0.25">
      <c r="A148" s="56">
        <v>9</v>
      </c>
      <c r="B148" s="58"/>
      <c r="C148" s="32">
        <v>120000</v>
      </c>
      <c r="D148" s="32" t="s">
        <v>107</v>
      </c>
      <c r="E148" s="126"/>
      <c r="F148" s="59"/>
      <c r="G148" s="103"/>
    </row>
    <row r="149" spans="1:7" x14ac:dyDescent="0.25">
      <c r="A149" s="56" t="s">
        <v>401</v>
      </c>
      <c r="B149" s="58" t="s">
        <v>212</v>
      </c>
      <c r="C149" s="60">
        <v>120902</v>
      </c>
      <c r="D149" s="60" t="s">
        <v>108</v>
      </c>
      <c r="E149" s="126" t="s">
        <v>2</v>
      </c>
      <c r="F149" s="59">
        <v>22.95</v>
      </c>
      <c r="G149" s="103" t="s">
        <v>455</v>
      </c>
    </row>
    <row r="150" spans="1:7" ht="15" customHeight="1" x14ac:dyDescent="0.25">
      <c r="A150" s="308" t="s">
        <v>199</v>
      </c>
      <c r="B150" s="309"/>
      <c r="C150" s="309"/>
      <c r="D150" s="309"/>
      <c r="E150" s="309"/>
      <c r="F150" s="309"/>
      <c r="G150" s="310"/>
    </row>
    <row r="151" spans="1:7" x14ac:dyDescent="0.25">
      <c r="A151" s="56">
        <v>10</v>
      </c>
      <c r="B151" s="58"/>
      <c r="C151" s="18" t="s">
        <v>110</v>
      </c>
      <c r="D151" s="32" t="s">
        <v>109</v>
      </c>
      <c r="E151" s="126"/>
      <c r="F151" s="59"/>
      <c r="G151" s="154"/>
    </row>
    <row r="152" spans="1:7" ht="25.5" x14ac:dyDescent="0.25">
      <c r="A152" s="56" t="s">
        <v>402</v>
      </c>
      <c r="B152" s="58" t="s">
        <v>212</v>
      </c>
      <c r="C152" s="61" t="s">
        <v>111</v>
      </c>
      <c r="D152" s="60" t="s">
        <v>112</v>
      </c>
      <c r="E152" s="126" t="s">
        <v>2</v>
      </c>
      <c r="F152" s="59">
        <v>51</v>
      </c>
      <c r="G152" s="103">
        <v>51</v>
      </c>
    </row>
    <row r="153" spans="1:7" x14ac:dyDescent="0.25">
      <c r="A153" s="202" t="s">
        <v>200</v>
      </c>
      <c r="B153" s="203"/>
      <c r="C153" s="203"/>
      <c r="D153" s="203"/>
      <c r="E153" s="203"/>
      <c r="F153" s="203"/>
      <c r="G153" s="204"/>
    </row>
    <row r="154" spans="1:7" x14ac:dyDescent="0.25">
      <c r="A154" s="56">
        <v>11</v>
      </c>
      <c r="B154" s="58"/>
      <c r="C154" s="18" t="s">
        <v>114</v>
      </c>
      <c r="D154" s="32" t="s">
        <v>113</v>
      </c>
      <c r="E154" s="126"/>
      <c r="F154" s="59"/>
      <c r="G154" s="154"/>
    </row>
    <row r="155" spans="1:7" x14ac:dyDescent="0.25">
      <c r="A155" s="56" t="s">
        <v>403</v>
      </c>
      <c r="B155" s="58" t="s">
        <v>212</v>
      </c>
      <c r="C155" s="61" t="s">
        <v>115</v>
      </c>
      <c r="D155" s="60" t="s">
        <v>116</v>
      </c>
      <c r="E155" s="126" t="s">
        <v>2</v>
      </c>
      <c r="F155" s="59">
        <v>51</v>
      </c>
      <c r="G155" s="103">
        <v>51</v>
      </c>
    </row>
    <row r="156" spans="1:7" x14ac:dyDescent="0.25">
      <c r="A156" s="56" t="s">
        <v>404</v>
      </c>
      <c r="B156" s="58" t="s">
        <v>212</v>
      </c>
      <c r="C156" s="61">
        <v>160601</v>
      </c>
      <c r="D156" s="60" t="s">
        <v>117</v>
      </c>
      <c r="E156" s="126" t="s">
        <v>10</v>
      </c>
      <c r="F156" s="59">
        <f>4.86+2.6+3.89</f>
        <v>11.350000000000001</v>
      </c>
      <c r="G156" s="154" t="s">
        <v>247</v>
      </c>
    </row>
    <row r="157" spans="1:7" x14ac:dyDescent="0.25">
      <c r="A157" s="56" t="s">
        <v>405</v>
      </c>
      <c r="B157" s="58" t="s">
        <v>212</v>
      </c>
      <c r="C157" s="61">
        <v>160602</v>
      </c>
      <c r="D157" s="60" t="s">
        <v>118</v>
      </c>
      <c r="E157" s="126" t="s">
        <v>10</v>
      </c>
      <c r="F157" s="59">
        <f>2.71+11.35+2.71+2.53+2.53</f>
        <v>21.830000000000002</v>
      </c>
      <c r="G157" s="154" t="s">
        <v>248</v>
      </c>
    </row>
    <row r="158" spans="1:7" x14ac:dyDescent="0.25">
      <c r="A158" s="202" t="s">
        <v>201</v>
      </c>
      <c r="B158" s="203"/>
      <c r="C158" s="203"/>
      <c r="D158" s="203"/>
      <c r="E158" s="203"/>
      <c r="F158" s="203"/>
      <c r="G158" s="204"/>
    </row>
    <row r="159" spans="1:7" x14ac:dyDescent="0.25">
      <c r="A159" s="56">
        <v>12</v>
      </c>
      <c r="B159" s="58"/>
      <c r="C159" s="18" t="s">
        <v>119</v>
      </c>
      <c r="D159" s="32" t="s">
        <v>120</v>
      </c>
      <c r="E159" s="126"/>
      <c r="F159" s="59"/>
      <c r="G159" s="154"/>
    </row>
    <row r="160" spans="1:7" x14ac:dyDescent="0.25">
      <c r="A160" s="56" t="s">
        <v>406</v>
      </c>
      <c r="B160" s="58" t="s">
        <v>212</v>
      </c>
      <c r="C160" s="61" t="s">
        <v>121</v>
      </c>
      <c r="D160" s="60" t="s">
        <v>122</v>
      </c>
      <c r="E160" s="126" t="s">
        <v>22</v>
      </c>
      <c r="F160" s="59">
        <v>1</v>
      </c>
      <c r="G160" s="154" t="s">
        <v>239</v>
      </c>
    </row>
    <row r="161" spans="1:7" x14ac:dyDescent="0.25">
      <c r="A161" s="56" t="s">
        <v>407</v>
      </c>
      <c r="B161" s="58" t="s">
        <v>212</v>
      </c>
      <c r="C161" s="61">
        <v>170103</v>
      </c>
      <c r="D161" s="60" t="s">
        <v>123</v>
      </c>
      <c r="E161" s="126" t="s">
        <v>22</v>
      </c>
      <c r="F161" s="59">
        <v>2</v>
      </c>
      <c r="G161" s="154" t="s">
        <v>238</v>
      </c>
    </row>
    <row r="162" spans="1:7" x14ac:dyDescent="0.25">
      <c r="A162" s="202" t="s">
        <v>202</v>
      </c>
      <c r="B162" s="203"/>
      <c r="C162" s="203"/>
      <c r="D162" s="203"/>
      <c r="E162" s="203"/>
      <c r="F162" s="203"/>
      <c r="G162" s="204"/>
    </row>
    <row r="163" spans="1:7" x14ac:dyDescent="0.25">
      <c r="A163" s="56">
        <v>13</v>
      </c>
      <c r="B163" s="58"/>
      <c r="C163" s="18" t="s">
        <v>124</v>
      </c>
      <c r="D163" s="32" t="s">
        <v>125</v>
      </c>
      <c r="E163" s="126"/>
      <c r="F163" s="59"/>
      <c r="G163" s="154"/>
    </row>
    <row r="164" spans="1:7" x14ac:dyDescent="0.25">
      <c r="A164" s="56" t="s">
        <v>408</v>
      </c>
      <c r="B164" s="58" t="s">
        <v>212</v>
      </c>
      <c r="C164" s="61">
        <v>180380</v>
      </c>
      <c r="D164" s="60" t="s">
        <v>126</v>
      </c>
      <c r="E164" s="126" t="s">
        <v>2</v>
      </c>
      <c r="F164" s="59">
        <v>0.25</v>
      </c>
      <c r="G164" s="154" t="s">
        <v>252</v>
      </c>
    </row>
    <row r="165" spans="1:7" x14ac:dyDescent="0.25">
      <c r="A165" s="299" t="s">
        <v>409</v>
      </c>
      <c r="B165" s="274" t="s">
        <v>212</v>
      </c>
      <c r="C165" s="272">
        <v>180402</v>
      </c>
      <c r="D165" s="270" t="s">
        <v>127</v>
      </c>
      <c r="E165" s="268" t="s">
        <v>2</v>
      </c>
      <c r="F165" s="266">
        <f>(1.5*1)+(1.5*1)*(2*1.2*1)+(1.2*1)</f>
        <v>6.3</v>
      </c>
      <c r="G165" s="154" t="s">
        <v>268</v>
      </c>
    </row>
    <row r="166" spans="1:7" x14ac:dyDescent="0.25">
      <c r="A166" s="300"/>
      <c r="B166" s="284"/>
      <c r="C166" s="283"/>
      <c r="D166" s="282"/>
      <c r="E166" s="281"/>
      <c r="F166" s="280"/>
      <c r="G166" s="154" t="s">
        <v>265</v>
      </c>
    </row>
    <row r="167" spans="1:7" x14ac:dyDescent="0.25">
      <c r="A167" s="300"/>
      <c r="B167" s="284"/>
      <c r="C167" s="283"/>
      <c r="D167" s="282"/>
      <c r="E167" s="281"/>
      <c r="F167" s="280"/>
      <c r="G167" s="154" t="s">
        <v>266</v>
      </c>
    </row>
    <row r="168" spans="1:7" x14ac:dyDescent="0.25">
      <c r="A168" s="301"/>
      <c r="B168" s="275"/>
      <c r="C168" s="273"/>
      <c r="D168" s="271"/>
      <c r="E168" s="269"/>
      <c r="F168" s="267"/>
      <c r="G168" s="154" t="s">
        <v>267</v>
      </c>
    </row>
    <row r="169" spans="1:7" x14ac:dyDescent="0.25">
      <c r="A169" s="263" t="s">
        <v>410</v>
      </c>
      <c r="B169" s="274" t="s">
        <v>212</v>
      </c>
      <c r="C169" s="272" t="s">
        <v>128</v>
      </c>
      <c r="D169" s="270" t="s">
        <v>129</v>
      </c>
      <c r="E169" s="268" t="s">
        <v>2</v>
      </c>
      <c r="F169" s="266">
        <f>(2.1*0.8)+(2.1*0.8)+(0.6*0.6)</f>
        <v>3.72</v>
      </c>
      <c r="G169" s="154" t="s">
        <v>249</v>
      </c>
    </row>
    <row r="170" spans="1:7" x14ac:dyDescent="0.25">
      <c r="A170" s="264"/>
      <c r="B170" s="284"/>
      <c r="C170" s="283"/>
      <c r="D170" s="282"/>
      <c r="E170" s="281"/>
      <c r="F170" s="280"/>
      <c r="G170" s="154" t="s">
        <v>250</v>
      </c>
    </row>
    <row r="171" spans="1:7" x14ac:dyDescent="0.25">
      <c r="A171" s="265"/>
      <c r="B171" s="275"/>
      <c r="C171" s="273"/>
      <c r="D171" s="271"/>
      <c r="E171" s="269"/>
      <c r="F171" s="267"/>
      <c r="G171" s="154" t="s">
        <v>251</v>
      </c>
    </row>
    <row r="172" spans="1:7" x14ac:dyDescent="0.25">
      <c r="A172" s="202" t="s">
        <v>203</v>
      </c>
      <c r="B172" s="203"/>
      <c r="C172" s="203"/>
      <c r="D172" s="203"/>
      <c r="E172" s="203"/>
      <c r="F172" s="203"/>
      <c r="G172" s="204"/>
    </row>
    <row r="173" spans="1:7" x14ac:dyDescent="0.25">
      <c r="A173" s="56">
        <v>14</v>
      </c>
      <c r="B173" s="58"/>
      <c r="C173" s="18" t="s">
        <v>131</v>
      </c>
      <c r="D173" s="32" t="s">
        <v>130</v>
      </c>
      <c r="E173" s="126"/>
      <c r="F173" s="59"/>
      <c r="G173" s="154"/>
    </row>
    <row r="174" spans="1:7" x14ac:dyDescent="0.25">
      <c r="A174" s="263" t="s">
        <v>411</v>
      </c>
      <c r="B174" s="274" t="s">
        <v>212</v>
      </c>
      <c r="C174" s="272" t="s">
        <v>132</v>
      </c>
      <c r="D174" s="270" t="s">
        <v>133</v>
      </c>
      <c r="E174" s="268" t="s">
        <v>2</v>
      </c>
      <c r="F174" s="266">
        <f>(3.15)+0.25</f>
        <v>3.4</v>
      </c>
      <c r="G174" s="154" t="s">
        <v>253</v>
      </c>
    </row>
    <row r="175" spans="1:7" x14ac:dyDescent="0.25">
      <c r="A175" s="265"/>
      <c r="B175" s="275"/>
      <c r="C175" s="273"/>
      <c r="D175" s="271"/>
      <c r="E175" s="269"/>
      <c r="F175" s="267"/>
      <c r="G175" s="154" t="s">
        <v>456</v>
      </c>
    </row>
    <row r="176" spans="1:7" x14ac:dyDescent="0.25">
      <c r="A176" s="202" t="s">
        <v>204</v>
      </c>
      <c r="B176" s="203"/>
      <c r="C176" s="203"/>
      <c r="D176" s="203"/>
      <c r="E176" s="203"/>
      <c r="F176" s="203"/>
      <c r="G176" s="204"/>
    </row>
    <row r="177" spans="1:7" x14ac:dyDescent="0.25">
      <c r="A177" s="56">
        <v>15</v>
      </c>
      <c r="B177" s="58"/>
      <c r="C177" s="18" t="s">
        <v>135</v>
      </c>
      <c r="D177" s="32" t="s">
        <v>134</v>
      </c>
      <c r="E177" s="126"/>
      <c r="F177" s="59"/>
      <c r="G177" s="154"/>
    </row>
    <row r="178" spans="1:7" ht="38.25" x14ac:dyDescent="0.25">
      <c r="A178" s="263" t="s">
        <v>412</v>
      </c>
      <c r="B178" s="274" t="s">
        <v>212</v>
      </c>
      <c r="C178" s="272" t="s">
        <v>136</v>
      </c>
      <c r="D178" s="270" t="s">
        <v>137</v>
      </c>
      <c r="E178" s="268" t="s">
        <v>2</v>
      </c>
      <c r="F178" s="266">
        <f>(38+13.19+31.92+59.92+99.96+35.56+19.71)-(5.97+4.62+3.18+3.18+10.57+1.5+4.77+1.87)</f>
        <v>262.60000000000002</v>
      </c>
      <c r="G178" s="154" t="s">
        <v>294</v>
      </c>
    </row>
    <row r="179" spans="1:7" ht="25.5" x14ac:dyDescent="0.25">
      <c r="A179" s="264"/>
      <c r="B179" s="284"/>
      <c r="C179" s="283"/>
      <c r="D179" s="282"/>
      <c r="E179" s="281"/>
      <c r="F179" s="280"/>
      <c r="G179" s="154" t="s">
        <v>457</v>
      </c>
    </row>
    <row r="180" spans="1:7" ht="38.25" x14ac:dyDescent="0.25">
      <c r="A180" s="264"/>
      <c r="B180" s="284"/>
      <c r="C180" s="283"/>
      <c r="D180" s="282"/>
      <c r="E180" s="281"/>
      <c r="F180" s="280"/>
      <c r="G180" s="154" t="s">
        <v>295</v>
      </c>
    </row>
    <row r="181" spans="1:7" ht="38.25" x14ac:dyDescent="0.25">
      <c r="A181" s="264"/>
      <c r="B181" s="284"/>
      <c r="C181" s="283"/>
      <c r="D181" s="282"/>
      <c r="E181" s="281"/>
      <c r="F181" s="280"/>
      <c r="G181" s="154" t="s">
        <v>296</v>
      </c>
    </row>
    <row r="182" spans="1:7" ht="63.75" x14ac:dyDescent="0.25">
      <c r="A182" s="264"/>
      <c r="B182" s="284"/>
      <c r="C182" s="283"/>
      <c r="D182" s="282"/>
      <c r="E182" s="281"/>
      <c r="F182" s="280"/>
      <c r="G182" s="154" t="s">
        <v>460</v>
      </c>
    </row>
    <row r="183" spans="1:7" ht="38.25" x14ac:dyDescent="0.25">
      <c r="A183" s="264"/>
      <c r="B183" s="284"/>
      <c r="C183" s="283"/>
      <c r="D183" s="282"/>
      <c r="E183" s="281"/>
      <c r="F183" s="280"/>
      <c r="G183" s="154" t="s">
        <v>458</v>
      </c>
    </row>
    <row r="184" spans="1:7" ht="38.25" x14ac:dyDescent="0.25">
      <c r="A184" s="265"/>
      <c r="B184" s="275"/>
      <c r="C184" s="273"/>
      <c r="D184" s="271"/>
      <c r="E184" s="269"/>
      <c r="F184" s="267"/>
      <c r="G184" s="154" t="s">
        <v>459</v>
      </c>
    </row>
    <row r="185" spans="1:7" ht="38.25" x14ac:dyDescent="0.25">
      <c r="A185" s="263" t="s">
        <v>413</v>
      </c>
      <c r="B185" s="274" t="s">
        <v>212</v>
      </c>
      <c r="C185" s="272" t="s">
        <v>138</v>
      </c>
      <c r="D185" s="270" t="s">
        <v>139</v>
      </c>
      <c r="E185" s="268" t="s">
        <v>2</v>
      </c>
      <c r="F185" s="266">
        <f xml:space="preserve"> (35.56+19.71+1.5)-(4.77+1.87)</f>
        <v>50.13</v>
      </c>
      <c r="G185" s="154" t="s">
        <v>458</v>
      </c>
    </row>
    <row r="186" spans="1:7" ht="38.25" x14ac:dyDescent="0.25">
      <c r="A186" s="264"/>
      <c r="B186" s="284"/>
      <c r="C186" s="283"/>
      <c r="D186" s="282"/>
      <c r="E186" s="281"/>
      <c r="F186" s="280"/>
      <c r="G186" s="154" t="s">
        <v>459</v>
      </c>
    </row>
    <row r="187" spans="1:7" x14ac:dyDescent="0.25">
      <c r="A187" s="265"/>
      <c r="B187" s="275"/>
      <c r="C187" s="273"/>
      <c r="D187" s="271"/>
      <c r="E187" s="269"/>
      <c r="F187" s="267"/>
      <c r="G187" s="154" t="s">
        <v>297</v>
      </c>
    </row>
    <row r="188" spans="1:7" ht="38.25" x14ac:dyDescent="0.25">
      <c r="A188" s="263" t="s">
        <v>414</v>
      </c>
      <c r="B188" s="274" t="s">
        <v>212</v>
      </c>
      <c r="C188" s="272" t="s">
        <v>140</v>
      </c>
      <c r="D188" s="270" t="s">
        <v>141</v>
      </c>
      <c r="E188" s="268" t="s">
        <v>2</v>
      </c>
      <c r="F188" s="266">
        <f>(38+13.19+59.92+31.92+99.96)-(5.97+4.62+3.18+3.18+10.57+1.5)</f>
        <v>213.97</v>
      </c>
      <c r="G188" s="154" t="s">
        <v>294</v>
      </c>
    </row>
    <row r="189" spans="1:7" ht="25.5" x14ac:dyDescent="0.25">
      <c r="A189" s="264"/>
      <c r="B189" s="284"/>
      <c r="C189" s="283"/>
      <c r="D189" s="282"/>
      <c r="E189" s="281"/>
      <c r="F189" s="280"/>
      <c r="G189" s="154" t="s">
        <v>457</v>
      </c>
    </row>
    <row r="190" spans="1:7" ht="38.25" x14ac:dyDescent="0.25">
      <c r="A190" s="264"/>
      <c r="B190" s="284"/>
      <c r="C190" s="283"/>
      <c r="D190" s="282"/>
      <c r="E190" s="281"/>
      <c r="F190" s="280"/>
      <c r="G190" s="154" t="s">
        <v>295</v>
      </c>
    </row>
    <row r="191" spans="1:7" ht="38.25" x14ac:dyDescent="0.25">
      <c r="A191" s="264"/>
      <c r="B191" s="284"/>
      <c r="C191" s="283"/>
      <c r="D191" s="282"/>
      <c r="E191" s="281"/>
      <c r="F191" s="280"/>
      <c r="G191" s="154" t="s">
        <v>296</v>
      </c>
    </row>
    <row r="192" spans="1:7" ht="63.75" x14ac:dyDescent="0.25">
      <c r="A192" s="265"/>
      <c r="B192" s="275"/>
      <c r="C192" s="273"/>
      <c r="D192" s="271"/>
      <c r="E192" s="269"/>
      <c r="F192" s="267"/>
      <c r="G192" s="154" t="s">
        <v>460</v>
      </c>
    </row>
    <row r="193" spans="1:7" ht="38.25" x14ac:dyDescent="0.25">
      <c r="A193" s="263" t="s">
        <v>415</v>
      </c>
      <c r="B193" s="274" t="s">
        <v>212</v>
      </c>
      <c r="C193" s="272" t="s">
        <v>142</v>
      </c>
      <c r="D193" s="270" t="s">
        <v>143</v>
      </c>
      <c r="E193" s="268" t="s">
        <v>2</v>
      </c>
      <c r="F193" s="266">
        <v>50.13</v>
      </c>
      <c r="G193" s="154" t="s">
        <v>458</v>
      </c>
    </row>
    <row r="194" spans="1:7" ht="38.25" x14ac:dyDescent="0.25">
      <c r="A194" s="264"/>
      <c r="B194" s="284"/>
      <c r="C194" s="283"/>
      <c r="D194" s="282"/>
      <c r="E194" s="281"/>
      <c r="F194" s="280"/>
      <c r="G194" s="154" t="s">
        <v>459</v>
      </c>
    </row>
    <row r="195" spans="1:7" x14ac:dyDescent="0.25">
      <c r="A195" s="265"/>
      <c r="B195" s="275"/>
      <c r="C195" s="273"/>
      <c r="D195" s="271"/>
      <c r="E195" s="269"/>
      <c r="F195" s="267"/>
      <c r="G195" s="154" t="s">
        <v>297</v>
      </c>
    </row>
    <row r="196" spans="1:7" x14ac:dyDescent="0.25">
      <c r="A196" s="291" t="s">
        <v>205</v>
      </c>
      <c r="B196" s="292"/>
      <c r="C196" s="292"/>
      <c r="D196" s="292"/>
      <c r="E196" s="292"/>
      <c r="F196" s="292"/>
      <c r="G196" s="293"/>
    </row>
    <row r="197" spans="1:7" x14ac:dyDescent="0.25">
      <c r="A197" s="56">
        <v>16</v>
      </c>
      <c r="B197" s="58"/>
      <c r="C197" s="18" t="s">
        <v>145</v>
      </c>
      <c r="D197" s="32" t="s">
        <v>144</v>
      </c>
      <c r="E197" s="126"/>
      <c r="F197" s="59"/>
      <c r="G197" s="154"/>
    </row>
    <row r="198" spans="1:7" x14ac:dyDescent="0.25">
      <c r="A198" s="263" t="s">
        <v>416</v>
      </c>
      <c r="B198" s="263" t="s">
        <v>212</v>
      </c>
      <c r="C198" s="272" t="s">
        <v>146</v>
      </c>
      <c r="D198" s="270" t="s">
        <v>147</v>
      </c>
      <c r="E198" s="268" t="s">
        <v>2</v>
      </c>
      <c r="F198" s="266">
        <f>11.94+10.05+7.11+8.15+1.85+3.16+3.52</f>
        <v>45.780000000000008</v>
      </c>
      <c r="G198" s="154" t="s">
        <v>273</v>
      </c>
    </row>
    <row r="199" spans="1:7" x14ac:dyDescent="0.25">
      <c r="A199" s="264"/>
      <c r="B199" s="264"/>
      <c r="C199" s="283"/>
      <c r="D199" s="282"/>
      <c r="E199" s="281"/>
      <c r="F199" s="280"/>
      <c r="G199" s="154" t="s">
        <v>274</v>
      </c>
    </row>
    <row r="200" spans="1:7" x14ac:dyDescent="0.25">
      <c r="A200" s="264"/>
      <c r="B200" s="264"/>
      <c r="C200" s="283"/>
      <c r="D200" s="282"/>
      <c r="E200" s="281"/>
      <c r="F200" s="280"/>
      <c r="G200" s="154" t="s">
        <v>275</v>
      </c>
    </row>
    <row r="201" spans="1:7" x14ac:dyDescent="0.25">
      <c r="A201" s="264"/>
      <c r="B201" s="264"/>
      <c r="C201" s="283"/>
      <c r="D201" s="282"/>
      <c r="E201" s="281"/>
      <c r="F201" s="280"/>
      <c r="G201" s="154" t="s">
        <v>272</v>
      </c>
    </row>
    <row r="202" spans="1:7" x14ac:dyDescent="0.25">
      <c r="A202" s="264"/>
      <c r="B202" s="264"/>
      <c r="C202" s="283"/>
      <c r="D202" s="282"/>
      <c r="E202" s="281"/>
      <c r="F202" s="280"/>
      <c r="G202" s="154" t="s">
        <v>271</v>
      </c>
    </row>
    <row r="203" spans="1:7" x14ac:dyDescent="0.25">
      <c r="A203" s="264"/>
      <c r="B203" s="264"/>
      <c r="C203" s="283"/>
      <c r="D203" s="282"/>
      <c r="E203" s="281"/>
      <c r="F203" s="280"/>
      <c r="G203" s="154" t="s">
        <v>276</v>
      </c>
    </row>
    <row r="204" spans="1:7" x14ac:dyDescent="0.25">
      <c r="A204" s="265"/>
      <c r="B204" s="265"/>
      <c r="C204" s="273"/>
      <c r="D204" s="271"/>
      <c r="E204" s="269"/>
      <c r="F204" s="267"/>
      <c r="G204" s="154" t="s">
        <v>461</v>
      </c>
    </row>
    <row r="205" spans="1:7" x14ac:dyDescent="0.25">
      <c r="A205" s="315" t="s">
        <v>417</v>
      </c>
      <c r="B205" s="315" t="s">
        <v>212</v>
      </c>
      <c r="C205" s="314" t="s">
        <v>148</v>
      </c>
      <c r="D205" s="313" t="s">
        <v>149</v>
      </c>
      <c r="E205" s="312" t="s">
        <v>2</v>
      </c>
      <c r="F205" s="311">
        <v>45.78</v>
      </c>
      <c r="G205" s="154" t="s">
        <v>273</v>
      </c>
    </row>
    <row r="206" spans="1:7" x14ac:dyDescent="0.25">
      <c r="A206" s="315"/>
      <c r="B206" s="315"/>
      <c r="C206" s="314"/>
      <c r="D206" s="313"/>
      <c r="E206" s="312"/>
      <c r="F206" s="311"/>
      <c r="G206" s="154" t="s">
        <v>274</v>
      </c>
    </row>
    <row r="207" spans="1:7" x14ac:dyDescent="0.25">
      <c r="A207" s="315"/>
      <c r="B207" s="315"/>
      <c r="C207" s="314"/>
      <c r="D207" s="313"/>
      <c r="E207" s="312"/>
      <c r="F207" s="311"/>
      <c r="G207" s="154" t="s">
        <v>275</v>
      </c>
    </row>
    <row r="208" spans="1:7" x14ac:dyDescent="0.25">
      <c r="A208" s="315"/>
      <c r="B208" s="315"/>
      <c r="C208" s="314"/>
      <c r="D208" s="313"/>
      <c r="E208" s="312"/>
      <c r="F208" s="311"/>
      <c r="G208" s="154" t="s">
        <v>272</v>
      </c>
    </row>
    <row r="209" spans="1:7" x14ac:dyDescent="0.25">
      <c r="A209" s="315"/>
      <c r="B209" s="315"/>
      <c r="C209" s="314"/>
      <c r="D209" s="313"/>
      <c r="E209" s="312"/>
      <c r="F209" s="311"/>
      <c r="G209" s="154" t="s">
        <v>271</v>
      </c>
    </row>
    <row r="210" spans="1:7" x14ac:dyDescent="0.25">
      <c r="A210" s="315"/>
      <c r="B210" s="315"/>
      <c r="C210" s="314"/>
      <c r="D210" s="313"/>
      <c r="E210" s="312"/>
      <c r="F210" s="311"/>
      <c r="G210" s="154" t="s">
        <v>276</v>
      </c>
    </row>
    <row r="211" spans="1:7" x14ac:dyDescent="0.25">
      <c r="A211" s="315"/>
      <c r="B211" s="315"/>
      <c r="C211" s="314"/>
      <c r="D211" s="313"/>
      <c r="E211" s="312"/>
      <c r="F211" s="311"/>
      <c r="G211" s="154" t="s">
        <v>461</v>
      </c>
    </row>
    <row r="212" spans="1:7" ht="15" customHeight="1" x14ac:dyDescent="0.25">
      <c r="A212" s="285" t="s">
        <v>206</v>
      </c>
      <c r="B212" s="286"/>
      <c r="C212" s="286"/>
      <c r="D212" s="286"/>
      <c r="E212" s="286"/>
      <c r="F212" s="286"/>
      <c r="G212" s="287"/>
    </row>
    <row r="213" spans="1:7" x14ac:dyDescent="0.25">
      <c r="A213" s="56">
        <v>17</v>
      </c>
      <c r="B213" s="58"/>
      <c r="C213" s="18" t="s">
        <v>151</v>
      </c>
      <c r="D213" s="32" t="s">
        <v>150</v>
      </c>
      <c r="E213" s="126"/>
      <c r="F213" s="59"/>
      <c r="G213" s="154"/>
    </row>
    <row r="214" spans="1:7" x14ac:dyDescent="0.25">
      <c r="A214" s="263" t="s">
        <v>418</v>
      </c>
      <c r="B214" s="274" t="s">
        <v>212</v>
      </c>
      <c r="C214" s="272" t="s">
        <v>152</v>
      </c>
      <c r="D214" s="270" t="s">
        <v>153</v>
      </c>
      <c r="E214" s="268" t="s">
        <v>2</v>
      </c>
      <c r="F214" s="266">
        <f>11.94+10.05+7.11+8.15+1.85+3.16</f>
        <v>42.260000000000005</v>
      </c>
      <c r="G214" s="154" t="s">
        <v>273</v>
      </c>
    </row>
    <row r="215" spans="1:7" x14ac:dyDescent="0.25">
      <c r="A215" s="264"/>
      <c r="B215" s="284"/>
      <c r="C215" s="283"/>
      <c r="D215" s="282"/>
      <c r="E215" s="281"/>
      <c r="F215" s="280"/>
      <c r="G215" s="154" t="s">
        <v>274</v>
      </c>
    </row>
    <row r="216" spans="1:7" x14ac:dyDescent="0.25">
      <c r="A216" s="264"/>
      <c r="B216" s="284"/>
      <c r="C216" s="283"/>
      <c r="D216" s="282"/>
      <c r="E216" s="281"/>
      <c r="F216" s="280"/>
      <c r="G216" s="154" t="s">
        <v>275</v>
      </c>
    </row>
    <row r="217" spans="1:7" x14ac:dyDescent="0.25">
      <c r="A217" s="264"/>
      <c r="B217" s="284"/>
      <c r="C217" s="283"/>
      <c r="D217" s="282"/>
      <c r="E217" s="281"/>
      <c r="F217" s="280"/>
      <c r="G217" s="154" t="s">
        <v>272</v>
      </c>
    </row>
    <row r="218" spans="1:7" x14ac:dyDescent="0.25">
      <c r="A218" s="264"/>
      <c r="B218" s="284"/>
      <c r="C218" s="283"/>
      <c r="D218" s="282"/>
      <c r="E218" s="281"/>
      <c r="F218" s="280"/>
      <c r="G218" s="154" t="s">
        <v>271</v>
      </c>
    </row>
    <row r="219" spans="1:7" x14ac:dyDescent="0.25">
      <c r="A219" s="265"/>
      <c r="B219" s="275"/>
      <c r="C219" s="273"/>
      <c r="D219" s="271"/>
      <c r="E219" s="269"/>
      <c r="F219" s="267"/>
      <c r="G219" s="154" t="s">
        <v>276</v>
      </c>
    </row>
    <row r="220" spans="1:7" x14ac:dyDescent="0.25">
      <c r="A220" s="56" t="s">
        <v>419</v>
      </c>
      <c r="B220" s="58" t="s">
        <v>212</v>
      </c>
      <c r="C220" s="61">
        <v>220102</v>
      </c>
      <c r="D220" s="60" t="s">
        <v>154</v>
      </c>
      <c r="E220" s="126" t="s">
        <v>2</v>
      </c>
      <c r="F220" s="59">
        <v>17.190000000000001</v>
      </c>
      <c r="G220" s="154" t="s">
        <v>286</v>
      </c>
    </row>
    <row r="221" spans="1:7" ht="25.5" customHeight="1" x14ac:dyDescent="0.25">
      <c r="A221" s="274" t="s">
        <v>420</v>
      </c>
      <c r="B221" s="274" t="s">
        <v>212</v>
      </c>
      <c r="C221" s="272" t="s">
        <v>155</v>
      </c>
      <c r="D221" s="270" t="s">
        <v>156</v>
      </c>
      <c r="E221" s="268" t="s">
        <v>2</v>
      </c>
      <c r="F221" s="266">
        <f>11.94+7.11+8.15+1.85</f>
        <v>29.050000000000004</v>
      </c>
      <c r="G221" s="154" t="s">
        <v>273</v>
      </c>
    </row>
    <row r="222" spans="1:7" x14ac:dyDescent="0.25">
      <c r="A222" s="284"/>
      <c r="B222" s="284"/>
      <c r="C222" s="283"/>
      <c r="D222" s="282"/>
      <c r="E222" s="281"/>
      <c r="F222" s="280"/>
      <c r="G222" s="154" t="s">
        <v>275</v>
      </c>
    </row>
    <row r="223" spans="1:7" x14ac:dyDescent="0.25">
      <c r="A223" s="284"/>
      <c r="B223" s="284"/>
      <c r="C223" s="283"/>
      <c r="D223" s="282"/>
      <c r="E223" s="281"/>
      <c r="F223" s="280"/>
      <c r="G223" s="154" t="s">
        <v>272</v>
      </c>
    </row>
    <row r="224" spans="1:7" x14ac:dyDescent="0.25">
      <c r="A224" s="275"/>
      <c r="B224" s="275"/>
      <c r="C224" s="273"/>
      <c r="D224" s="271"/>
      <c r="E224" s="269"/>
      <c r="F224" s="267"/>
      <c r="G224" s="154" t="s">
        <v>271</v>
      </c>
    </row>
    <row r="225" spans="1:7" x14ac:dyDescent="0.25">
      <c r="A225" s="263" t="s">
        <v>421</v>
      </c>
      <c r="B225" s="274" t="s">
        <v>212</v>
      </c>
      <c r="C225" s="272" t="s">
        <v>157</v>
      </c>
      <c r="D225" s="270" t="s">
        <v>158</v>
      </c>
      <c r="E225" s="268" t="s">
        <v>10</v>
      </c>
      <c r="F225" s="266">
        <f>2.73+4.6+2.6+2.62+2.84+2.5+2.5+1.95+ 2.85 + 2.86 + 2.86 +1.95+1.15 + 0.9</f>
        <v>34.909999999999997</v>
      </c>
      <c r="G225" s="154" t="s">
        <v>277</v>
      </c>
    </row>
    <row r="226" spans="1:7" x14ac:dyDescent="0.25">
      <c r="A226" s="264"/>
      <c r="B226" s="284"/>
      <c r="C226" s="283"/>
      <c r="D226" s="282"/>
      <c r="E226" s="281"/>
      <c r="F226" s="280"/>
      <c r="G226" s="154" t="s">
        <v>278</v>
      </c>
    </row>
    <row r="227" spans="1:7" x14ac:dyDescent="0.25">
      <c r="A227" s="264"/>
      <c r="B227" s="284"/>
      <c r="C227" s="283"/>
      <c r="D227" s="282"/>
      <c r="E227" s="281"/>
      <c r="F227" s="280"/>
      <c r="G227" s="154" t="s">
        <v>279</v>
      </c>
    </row>
    <row r="228" spans="1:7" x14ac:dyDescent="0.25">
      <c r="A228" s="265"/>
      <c r="B228" s="275"/>
      <c r="C228" s="273"/>
      <c r="D228" s="271"/>
      <c r="E228" s="269"/>
      <c r="F228" s="267"/>
      <c r="G228" s="154" t="s">
        <v>280</v>
      </c>
    </row>
    <row r="229" spans="1:7" ht="25.5" customHeight="1" x14ac:dyDescent="0.25">
      <c r="A229" s="263" t="s">
        <v>422</v>
      </c>
      <c r="B229" s="274" t="s">
        <v>212</v>
      </c>
      <c r="C229" s="272" t="s">
        <v>159</v>
      </c>
      <c r="D229" s="270" t="s">
        <v>160</v>
      </c>
      <c r="E229" s="268" t="s">
        <v>2</v>
      </c>
      <c r="F229" s="266">
        <f>10.05+3.16</f>
        <v>13.21</v>
      </c>
      <c r="G229" s="154" t="s">
        <v>274</v>
      </c>
    </row>
    <row r="230" spans="1:7" x14ac:dyDescent="0.25">
      <c r="A230" s="265"/>
      <c r="B230" s="275"/>
      <c r="C230" s="273"/>
      <c r="D230" s="271"/>
      <c r="E230" s="269"/>
      <c r="F230" s="267"/>
      <c r="G230" s="154" t="s">
        <v>276</v>
      </c>
    </row>
    <row r="231" spans="1:7" x14ac:dyDescent="0.25">
      <c r="A231" s="202" t="s">
        <v>207</v>
      </c>
      <c r="B231" s="203"/>
      <c r="C231" s="203"/>
      <c r="D231" s="203"/>
      <c r="E231" s="203"/>
      <c r="F231" s="203"/>
      <c r="G231" s="204"/>
    </row>
    <row r="232" spans="1:7" x14ac:dyDescent="0.25">
      <c r="A232" s="56">
        <v>18</v>
      </c>
      <c r="B232" s="58"/>
      <c r="C232" s="18" t="s">
        <v>162</v>
      </c>
      <c r="D232" s="25" t="s">
        <v>161</v>
      </c>
      <c r="E232" s="126"/>
      <c r="F232" s="59"/>
      <c r="G232" s="154"/>
    </row>
    <row r="233" spans="1:7" x14ac:dyDescent="0.25">
      <c r="A233" s="263" t="s">
        <v>423</v>
      </c>
      <c r="B233" s="274" t="s">
        <v>212</v>
      </c>
      <c r="C233" s="272" t="s">
        <v>163</v>
      </c>
      <c r="D233" s="288" t="s">
        <v>164</v>
      </c>
      <c r="E233" s="268" t="s">
        <v>22</v>
      </c>
      <c r="F233" s="266">
        <v>3</v>
      </c>
      <c r="G233" s="154" t="s">
        <v>239</v>
      </c>
    </row>
    <row r="234" spans="1:7" x14ac:dyDescent="0.25">
      <c r="A234" s="265"/>
      <c r="B234" s="275"/>
      <c r="C234" s="273"/>
      <c r="D234" s="290"/>
      <c r="E234" s="269"/>
      <c r="F234" s="267"/>
      <c r="G234" s="154" t="s">
        <v>238</v>
      </c>
    </row>
    <row r="235" spans="1:7" x14ac:dyDescent="0.25">
      <c r="A235" s="263" t="s">
        <v>438</v>
      </c>
      <c r="B235" s="263" t="s">
        <v>212</v>
      </c>
      <c r="C235" s="272">
        <v>230201</v>
      </c>
      <c r="D235" s="288" t="s">
        <v>254</v>
      </c>
      <c r="E235" s="268" t="s">
        <v>22</v>
      </c>
      <c r="F235" s="266">
        <v>9</v>
      </c>
      <c r="G235" s="154" t="s">
        <v>255</v>
      </c>
    </row>
    <row r="236" spans="1:7" x14ac:dyDescent="0.25">
      <c r="A236" s="265"/>
      <c r="B236" s="265"/>
      <c r="C236" s="273"/>
      <c r="D236" s="290"/>
      <c r="E236" s="269"/>
      <c r="F236" s="267"/>
      <c r="G236" s="154" t="s">
        <v>256</v>
      </c>
    </row>
    <row r="237" spans="1:7" ht="15" customHeight="1" x14ac:dyDescent="0.25">
      <c r="A237" s="285" t="s">
        <v>257</v>
      </c>
      <c r="B237" s="286"/>
      <c r="C237" s="286"/>
      <c r="D237" s="286"/>
      <c r="E237" s="286"/>
      <c r="F237" s="286"/>
      <c r="G237" s="287"/>
    </row>
    <row r="238" spans="1:7" x14ac:dyDescent="0.25">
      <c r="A238" s="41">
        <v>19</v>
      </c>
      <c r="B238" s="58"/>
      <c r="C238" s="18" t="s">
        <v>166</v>
      </c>
      <c r="D238" s="32" t="s">
        <v>165</v>
      </c>
      <c r="E238" s="126">
        <v>0</v>
      </c>
      <c r="F238" s="59"/>
      <c r="G238" s="154"/>
    </row>
    <row r="239" spans="1:7" x14ac:dyDescent="0.25">
      <c r="A239" s="56" t="s">
        <v>424</v>
      </c>
      <c r="B239" s="58" t="s">
        <v>212</v>
      </c>
      <c r="C239" s="61">
        <v>261305</v>
      </c>
      <c r="D239" s="64" t="s">
        <v>282</v>
      </c>
      <c r="E239" s="126" t="s">
        <v>2</v>
      </c>
      <c r="F239" s="59">
        <f>140.96-10.57-1.5</f>
        <v>128.89000000000001</v>
      </c>
      <c r="G239" s="154"/>
    </row>
    <row r="240" spans="1:7" ht="63.75" x14ac:dyDescent="0.25">
      <c r="A240" s="56" t="s">
        <v>425</v>
      </c>
      <c r="B240" s="58" t="s">
        <v>212</v>
      </c>
      <c r="C240" s="61">
        <v>261000</v>
      </c>
      <c r="D240" s="64" t="s">
        <v>283</v>
      </c>
      <c r="E240" s="126" t="s">
        <v>2</v>
      </c>
      <c r="F240" s="59">
        <v>128.79</v>
      </c>
      <c r="G240" s="154" t="s">
        <v>298</v>
      </c>
    </row>
    <row r="241" spans="1:7" ht="38.25" x14ac:dyDescent="0.25">
      <c r="A241" s="263" t="s">
        <v>426</v>
      </c>
      <c r="B241" s="263" t="s">
        <v>212</v>
      </c>
      <c r="C241" s="263">
        <v>261301</v>
      </c>
      <c r="D241" s="272" t="s">
        <v>463</v>
      </c>
      <c r="E241" s="268" t="s">
        <v>2</v>
      </c>
      <c r="F241" s="266">
        <f>(38+13.19+59.92+31.92+42.26)-(5.97+4.62+3.18+3.18)</f>
        <v>168.34</v>
      </c>
      <c r="G241" s="154" t="s">
        <v>294</v>
      </c>
    </row>
    <row r="242" spans="1:7" ht="25.5" x14ac:dyDescent="0.25">
      <c r="A242" s="264"/>
      <c r="B242" s="264"/>
      <c r="C242" s="264"/>
      <c r="D242" s="283"/>
      <c r="E242" s="281"/>
      <c r="F242" s="280"/>
      <c r="G242" s="154" t="s">
        <v>457</v>
      </c>
    </row>
    <row r="243" spans="1:7" ht="38.25" x14ac:dyDescent="0.25">
      <c r="A243" s="264"/>
      <c r="B243" s="264"/>
      <c r="C243" s="264"/>
      <c r="D243" s="283"/>
      <c r="E243" s="281"/>
      <c r="F243" s="280"/>
      <c r="G243" s="154" t="s">
        <v>295</v>
      </c>
    </row>
    <row r="244" spans="1:7" ht="38.25" x14ac:dyDescent="0.25">
      <c r="A244" s="264"/>
      <c r="B244" s="264"/>
      <c r="C244" s="264"/>
      <c r="D244" s="283"/>
      <c r="E244" s="281"/>
      <c r="F244" s="280"/>
      <c r="G244" s="154" t="s">
        <v>296</v>
      </c>
    </row>
    <row r="245" spans="1:7" x14ac:dyDescent="0.25">
      <c r="A245" s="265"/>
      <c r="B245" s="265"/>
      <c r="C245" s="265"/>
      <c r="D245" s="273"/>
      <c r="E245" s="269"/>
      <c r="F245" s="267"/>
      <c r="G245" s="154" t="s">
        <v>462</v>
      </c>
    </row>
    <row r="246" spans="1:7" ht="38.25" x14ac:dyDescent="0.25">
      <c r="A246" s="263" t="s">
        <v>427</v>
      </c>
      <c r="B246" s="274" t="s">
        <v>212</v>
      </c>
      <c r="C246" s="272" t="s">
        <v>167</v>
      </c>
      <c r="D246" s="270" t="s">
        <v>168</v>
      </c>
      <c r="E246" s="268" t="s">
        <v>2</v>
      </c>
      <c r="F246" s="266">
        <v>168.34</v>
      </c>
      <c r="G246" s="154" t="s">
        <v>294</v>
      </c>
    </row>
    <row r="247" spans="1:7" ht="25.5" x14ac:dyDescent="0.25">
      <c r="A247" s="264"/>
      <c r="B247" s="284"/>
      <c r="C247" s="283"/>
      <c r="D247" s="282"/>
      <c r="E247" s="281"/>
      <c r="F247" s="280"/>
      <c r="G247" s="154" t="s">
        <v>457</v>
      </c>
    </row>
    <row r="248" spans="1:7" ht="38.25" x14ac:dyDescent="0.25">
      <c r="A248" s="264"/>
      <c r="B248" s="284"/>
      <c r="C248" s="283"/>
      <c r="D248" s="282"/>
      <c r="E248" s="281"/>
      <c r="F248" s="280"/>
      <c r="G248" s="154" t="s">
        <v>295</v>
      </c>
    </row>
    <row r="249" spans="1:7" ht="38.25" x14ac:dyDescent="0.25">
      <c r="A249" s="264"/>
      <c r="B249" s="284"/>
      <c r="C249" s="283"/>
      <c r="D249" s="282"/>
      <c r="E249" s="281"/>
      <c r="F249" s="280"/>
      <c r="G249" s="154" t="s">
        <v>296</v>
      </c>
    </row>
    <row r="250" spans="1:7" x14ac:dyDescent="0.25">
      <c r="A250" s="265"/>
      <c r="B250" s="275"/>
      <c r="C250" s="273"/>
      <c r="D250" s="271"/>
      <c r="E250" s="269"/>
      <c r="F250" s="267"/>
      <c r="G250" s="154" t="s">
        <v>462</v>
      </c>
    </row>
    <row r="251" spans="1:7" x14ac:dyDescent="0.25">
      <c r="A251" s="263" t="s">
        <v>428</v>
      </c>
      <c r="B251" s="302" t="s">
        <v>212</v>
      </c>
      <c r="C251" s="272">
        <v>261008</v>
      </c>
      <c r="D251" s="288" t="s">
        <v>284</v>
      </c>
      <c r="E251" s="268" t="s">
        <v>2</v>
      </c>
      <c r="F251" s="266">
        <f>5.04+5.04+1.08+0.25+1.5+1.5+1.2+2.4</f>
        <v>18.009999999999998</v>
      </c>
      <c r="G251" s="154" t="s">
        <v>299</v>
      </c>
    </row>
    <row r="252" spans="1:7" x14ac:dyDescent="0.25">
      <c r="A252" s="264"/>
      <c r="B252" s="303"/>
      <c r="C252" s="283"/>
      <c r="D252" s="289"/>
      <c r="E252" s="281"/>
      <c r="F252" s="280"/>
      <c r="G252" s="154" t="s">
        <v>300</v>
      </c>
    </row>
    <row r="253" spans="1:7" x14ac:dyDescent="0.25">
      <c r="A253" s="264"/>
      <c r="B253" s="303"/>
      <c r="C253" s="283"/>
      <c r="D253" s="289"/>
      <c r="E253" s="281"/>
      <c r="F253" s="280"/>
      <c r="G253" s="154" t="s">
        <v>301</v>
      </c>
    </row>
    <row r="254" spans="1:7" x14ac:dyDescent="0.25">
      <c r="A254" s="264"/>
      <c r="B254" s="303"/>
      <c r="C254" s="283"/>
      <c r="D254" s="289"/>
      <c r="E254" s="281"/>
      <c r="F254" s="280"/>
      <c r="G254" s="154" t="s">
        <v>302</v>
      </c>
    </row>
    <row r="255" spans="1:7" x14ac:dyDescent="0.25">
      <c r="A255" s="264"/>
      <c r="B255" s="303"/>
      <c r="C255" s="283"/>
      <c r="D255" s="289"/>
      <c r="E255" s="281"/>
      <c r="F255" s="280"/>
      <c r="G255" s="154" t="s">
        <v>303</v>
      </c>
    </row>
    <row r="256" spans="1:7" x14ac:dyDescent="0.25">
      <c r="A256" s="264"/>
      <c r="B256" s="303"/>
      <c r="C256" s="283"/>
      <c r="D256" s="289"/>
      <c r="E256" s="281"/>
      <c r="F256" s="280"/>
      <c r="G256" s="154" t="s">
        <v>304</v>
      </c>
    </row>
    <row r="257" spans="1:7" x14ac:dyDescent="0.25">
      <c r="A257" s="264"/>
      <c r="B257" s="303"/>
      <c r="C257" s="283"/>
      <c r="D257" s="289"/>
      <c r="E257" s="281"/>
      <c r="F257" s="280"/>
      <c r="G257" s="154" t="s">
        <v>305</v>
      </c>
    </row>
    <row r="258" spans="1:7" x14ac:dyDescent="0.25">
      <c r="A258" s="265"/>
      <c r="B258" s="304"/>
      <c r="C258" s="273"/>
      <c r="D258" s="290"/>
      <c r="E258" s="269"/>
      <c r="F258" s="267"/>
      <c r="G258" s="154" t="s">
        <v>306</v>
      </c>
    </row>
    <row r="259" spans="1:7" x14ac:dyDescent="0.25">
      <c r="A259" s="263" t="s">
        <v>429</v>
      </c>
      <c r="B259" s="274" t="s">
        <v>212</v>
      </c>
      <c r="C259" s="272">
        <v>261504</v>
      </c>
      <c r="D259" s="272" t="s">
        <v>285</v>
      </c>
      <c r="E259" s="268" t="s">
        <v>2</v>
      </c>
      <c r="F259" s="266">
        <f>5.04+5.04+1.08+0.25+1.5+1.5+1.2+2.4</f>
        <v>18.009999999999998</v>
      </c>
      <c r="G259" s="154" t="s">
        <v>299</v>
      </c>
    </row>
    <row r="260" spans="1:7" x14ac:dyDescent="0.25">
      <c r="A260" s="264"/>
      <c r="B260" s="284"/>
      <c r="C260" s="283"/>
      <c r="D260" s="283"/>
      <c r="E260" s="281"/>
      <c r="F260" s="280"/>
      <c r="G260" s="154" t="s">
        <v>300</v>
      </c>
    </row>
    <row r="261" spans="1:7" x14ac:dyDescent="0.25">
      <c r="A261" s="264"/>
      <c r="B261" s="284"/>
      <c r="C261" s="283"/>
      <c r="D261" s="283"/>
      <c r="E261" s="281"/>
      <c r="F261" s="280"/>
      <c r="G261" s="154" t="s">
        <v>301</v>
      </c>
    </row>
    <row r="262" spans="1:7" x14ac:dyDescent="0.25">
      <c r="A262" s="264"/>
      <c r="B262" s="284"/>
      <c r="C262" s="283"/>
      <c r="D262" s="283"/>
      <c r="E262" s="281"/>
      <c r="F262" s="280"/>
      <c r="G262" s="154" t="s">
        <v>302</v>
      </c>
    </row>
    <row r="263" spans="1:7" x14ac:dyDescent="0.25">
      <c r="A263" s="264"/>
      <c r="B263" s="284"/>
      <c r="C263" s="283"/>
      <c r="D263" s="283"/>
      <c r="E263" s="281"/>
      <c r="F263" s="280"/>
      <c r="G263" s="154" t="s">
        <v>303</v>
      </c>
    </row>
    <row r="264" spans="1:7" x14ac:dyDescent="0.25">
      <c r="A264" s="264"/>
      <c r="B264" s="284"/>
      <c r="C264" s="283"/>
      <c r="D264" s="283"/>
      <c r="E264" s="281"/>
      <c r="F264" s="280"/>
      <c r="G264" s="154" t="s">
        <v>304</v>
      </c>
    </row>
    <row r="265" spans="1:7" x14ac:dyDescent="0.25">
      <c r="A265" s="264"/>
      <c r="B265" s="284"/>
      <c r="C265" s="283"/>
      <c r="D265" s="283"/>
      <c r="E265" s="281"/>
      <c r="F265" s="280"/>
      <c r="G265" s="154" t="s">
        <v>305</v>
      </c>
    </row>
    <row r="266" spans="1:7" x14ac:dyDescent="0.25">
      <c r="A266" s="265"/>
      <c r="B266" s="275"/>
      <c r="C266" s="273"/>
      <c r="D266" s="273"/>
      <c r="E266" s="269"/>
      <c r="F266" s="267"/>
      <c r="G266" s="154" t="s">
        <v>306</v>
      </c>
    </row>
    <row r="267" spans="1:7" ht="38.25" x14ac:dyDescent="0.25">
      <c r="A267" s="56" t="s">
        <v>430</v>
      </c>
      <c r="B267" s="58" t="s">
        <v>212</v>
      </c>
      <c r="C267" s="61">
        <v>260901</v>
      </c>
      <c r="D267" s="60" t="s">
        <v>169</v>
      </c>
      <c r="E267" s="126" t="s">
        <v>2</v>
      </c>
      <c r="F267" s="59">
        <f>3.78+5.04+5.04</f>
        <v>13.86</v>
      </c>
      <c r="G267" s="154" t="s">
        <v>307</v>
      </c>
    </row>
    <row r="268" spans="1:7" x14ac:dyDescent="0.25">
      <c r="A268" s="202" t="s">
        <v>209</v>
      </c>
      <c r="B268" s="203"/>
      <c r="C268" s="203"/>
      <c r="D268" s="203"/>
      <c r="E268" s="203"/>
      <c r="F268" s="203"/>
      <c r="G268" s="204"/>
    </row>
    <row r="269" spans="1:7" x14ac:dyDescent="0.25">
      <c r="A269" s="41">
        <v>20</v>
      </c>
      <c r="B269" s="58"/>
      <c r="C269" s="18" t="s">
        <v>171</v>
      </c>
      <c r="D269" s="25" t="s">
        <v>170</v>
      </c>
      <c r="E269" s="126"/>
      <c r="F269" s="59"/>
      <c r="G269" s="154"/>
    </row>
    <row r="270" spans="1:7" x14ac:dyDescent="0.25">
      <c r="A270" s="41" t="s">
        <v>431</v>
      </c>
      <c r="B270" s="58" t="s">
        <v>212</v>
      </c>
      <c r="C270" s="61" t="s">
        <v>172</v>
      </c>
      <c r="D270" s="64" t="s">
        <v>173</v>
      </c>
      <c r="E270" s="126" t="s">
        <v>2</v>
      </c>
      <c r="F270" s="59">
        <v>51</v>
      </c>
      <c r="G270" s="154" t="s">
        <v>243</v>
      </c>
    </row>
    <row r="271" spans="1:7" x14ac:dyDescent="0.25">
      <c r="A271" s="41" t="s">
        <v>443</v>
      </c>
      <c r="B271" s="58" t="s">
        <v>212</v>
      </c>
      <c r="C271" s="61">
        <v>270808</v>
      </c>
      <c r="D271" s="64" t="s">
        <v>210</v>
      </c>
      <c r="E271" s="36" t="s">
        <v>179</v>
      </c>
      <c r="F271" s="38">
        <v>1</v>
      </c>
      <c r="G271" s="166">
        <v>1</v>
      </c>
    </row>
    <row r="273" spans="1:7" s="134" customFormat="1" x14ac:dyDescent="0.25">
      <c r="A273" s="53"/>
      <c r="B273" s="51"/>
      <c r="C273" s="53"/>
      <c r="D273" s="135"/>
      <c r="E273" s="27"/>
      <c r="F273" s="35"/>
      <c r="G273" s="167"/>
    </row>
    <row r="274" spans="1:7" s="134" customFormat="1" x14ac:dyDescent="0.25">
      <c r="A274" s="53"/>
      <c r="B274" s="51"/>
      <c r="C274" s="53"/>
      <c r="D274" s="135"/>
      <c r="E274" s="27"/>
      <c r="F274" s="35"/>
      <c r="G274" s="167"/>
    </row>
    <row r="275" spans="1:7" x14ac:dyDescent="0.25">
      <c r="A275" s="257" t="s">
        <v>474</v>
      </c>
      <c r="B275" s="257"/>
      <c r="C275" s="257"/>
      <c r="D275" s="257"/>
      <c r="E275" s="257"/>
      <c r="F275" s="257"/>
      <c r="G275" s="257"/>
    </row>
    <row r="276" spans="1:7" x14ac:dyDescent="0.25">
      <c r="A276" s="257" t="s">
        <v>470</v>
      </c>
      <c r="B276" s="257"/>
      <c r="C276" s="257"/>
      <c r="D276" s="257"/>
      <c r="E276" s="257"/>
      <c r="F276" s="257"/>
      <c r="G276" s="257"/>
    </row>
    <row r="277" spans="1:7" x14ac:dyDescent="0.25">
      <c r="A277" s="257" t="s">
        <v>471</v>
      </c>
      <c r="B277" s="257"/>
      <c r="C277" s="257"/>
      <c r="D277" s="257"/>
      <c r="E277" s="257"/>
      <c r="F277" s="257"/>
      <c r="G277" s="257"/>
    </row>
    <row r="278" spans="1:7" x14ac:dyDescent="0.25">
      <c r="A278" s="257" t="s">
        <v>472</v>
      </c>
      <c r="B278" s="257"/>
      <c r="C278" s="257"/>
      <c r="D278" s="257"/>
      <c r="E278" s="257"/>
      <c r="F278" s="257"/>
      <c r="G278" s="257"/>
    </row>
    <row r="279" spans="1:7" x14ac:dyDescent="0.25">
      <c r="A279" s="257" t="s">
        <v>473</v>
      </c>
      <c r="B279" s="257"/>
      <c r="C279" s="257"/>
      <c r="D279" s="257"/>
      <c r="E279" s="257"/>
      <c r="F279" s="257"/>
      <c r="G279" s="257"/>
    </row>
  </sheetData>
  <mergeCells count="181">
    <mergeCell ref="A198:A204"/>
    <mergeCell ref="F205:F211"/>
    <mergeCell ref="E205:E211"/>
    <mergeCell ref="D205:D211"/>
    <mergeCell ref="C205:C211"/>
    <mergeCell ref="B205:B211"/>
    <mergeCell ref="A205:A211"/>
    <mergeCell ref="F185:F187"/>
    <mergeCell ref="E185:E187"/>
    <mergeCell ref="B193:B195"/>
    <mergeCell ref="A193:A195"/>
    <mergeCell ref="F188:F192"/>
    <mergeCell ref="C188:C192"/>
    <mergeCell ref="B188:B192"/>
    <mergeCell ref="A188:A192"/>
    <mergeCell ref="A90:A92"/>
    <mergeCell ref="F178:F184"/>
    <mergeCell ref="E178:E184"/>
    <mergeCell ref="D178:D184"/>
    <mergeCell ref="C178:C184"/>
    <mergeCell ref="B178:B184"/>
    <mergeCell ref="A178:A184"/>
    <mergeCell ref="A143:G143"/>
    <mergeCell ref="F145:F146"/>
    <mergeCell ref="E145:E146"/>
    <mergeCell ref="D145:D146"/>
    <mergeCell ref="A158:G158"/>
    <mergeCell ref="A162:G162"/>
    <mergeCell ref="A111:A112"/>
    <mergeCell ref="A147:G147"/>
    <mergeCell ref="A150:G150"/>
    <mergeCell ref="C145:C146"/>
    <mergeCell ref="B145:B146"/>
    <mergeCell ref="A145:A146"/>
    <mergeCell ref="A165:A168"/>
    <mergeCell ref="E169:E171"/>
    <mergeCell ref="D169:D171"/>
    <mergeCell ref="C169:C171"/>
    <mergeCell ref="B169:B171"/>
    <mergeCell ref="F90:F92"/>
    <mergeCell ref="E90:E92"/>
    <mergeCell ref="D90:D92"/>
    <mergeCell ref="C90:C92"/>
    <mergeCell ref="B90:B92"/>
    <mergeCell ref="F198:F204"/>
    <mergeCell ref="E198:E204"/>
    <mergeCell ref="D198:D204"/>
    <mergeCell ref="C198:C204"/>
    <mergeCell ref="B198:B204"/>
    <mergeCell ref="F111:F112"/>
    <mergeCell ref="E111:E112"/>
    <mergeCell ref="D111:D112"/>
    <mergeCell ref="C111:C112"/>
    <mergeCell ref="B111:B112"/>
    <mergeCell ref="E193:E195"/>
    <mergeCell ref="D193:D195"/>
    <mergeCell ref="C193:C195"/>
    <mergeCell ref="D165:D168"/>
    <mergeCell ref="C165:C168"/>
    <mergeCell ref="B165:B168"/>
    <mergeCell ref="A176:G176"/>
    <mergeCell ref="A169:A171"/>
    <mergeCell ref="D188:D192"/>
    <mergeCell ref="A251:A258"/>
    <mergeCell ref="D246:D250"/>
    <mergeCell ref="C246:C250"/>
    <mergeCell ref="B246:B250"/>
    <mergeCell ref="A246:A250"/>
    <mergeCell ref="D241:D245"/>
    <mergeCell ref="C241:C245"/>
    <mergeCell ref="B241:B245"/>
    <mergeCell ref="A241:A245"/>
    <mergeCell ref="C251:C258"/>
    <mergeCell ref="B251:B258"/>
    <mergeCell ref="F74:F77"/>
    <mergeCell ref="E74:E77"/>
    <mergeCell ref="D74:D77"/>
    <mergeCell ref="C74:C77"/>
    <mergeCell ref="A78:G78"/>
    <mergeCell ref="B74:B77"/>
    <mergeCell ref="A43:G43"/>
    <mergeCell ref="A51:G51"/>
    <mergeCell ref="B6:C6"/>
    <mergeCell ref="A27:G27"/>
    <mergeCell ref="A34:G34"/>
    <mergeCell ref="A31:G31"/>
    <mergeCell ref="A38:G38"/>
    <mergeCell ref="F67:F70"/>
    <mergeCell ref="D67:D70"/>
    <mergeCell ref="C67:C70"/>
    <mergeCell ref="B67:B70"/>
    <mergeCell ref="A67:A70"/>
    <mergeCell ref="E67:E70"/>
    <mergeCell ref="A74:A77"/>
    <mergeCell ref="A10:G10"/>
    <mergeCell ref="A7:G7"/>
    <mergeCell ref="A14:G14"/>
    <mergeCell ref="E241:E245"/>
    <mergeCell ref="B235:B236"/>
    <mergeCell ref="F246:F250"/>
    <mergeCell ref="A196:G196"/>
    <mergeCell ref="F214:F219"/>
    <mergeCell ref="F169:F171"/>
    <mergeCell ref="A212:G212"/>
    <mergeCell ref="D221:D224"/>
    <mergeCell ref="C221:C224"/>
    <mergeCell ref="B221:B224"/>
    <mergeCell ref="E214:E219"/>
    <mergeCell ref="D214:D219"/>
    <mergeCell ref="C214:C219"/>
    <mergeCell ref="B214:B219"/>
    <mergeCell ref="B185:B187"/>
    <mergeCell ref="C185:C187"/>
    <mergeCell ref="A185:A187"/>
    <mergeCell ref="F193:F195"/>
    <mergeCell ref="E221:E224"/>
    <mergeCell ref="A214:A219"/>
    <mergeCell ref="E233:E234"/>
    <mergeCell ref="D233:D234"/>
    <mergeCell ref="C233:C234"/>
    <mergeCell ref="B233:B234"/>
    <mergeCell ref="F235:F236"/>
    <mergeCell ref="E235:E236"/>
    <mergeCell ref="D235:D236"/>
    <mergeCell ref="F229:F230"/>
    <mergeCell ref="E229:E230"/>
    <mergeCell ref="D229:D230"/>
    <mergeCell ref="C229:C230"/>
    <mergeCell ref="B229:B230"/>
    <mergeCell ref="C235:C236"/>
    <mergeCell ref="A231:G231"/>
    <mergeCell ref="F233:F234"/>
    <mergeCell ref="A229:A230"/>
    <mergeCell ref="F225:F228"/>
    <mergeCell ref="E225:E228"/>
    <mergeCell ref="D225:D228"/>
    <mergeCell ref="C225:C228"/>
    <mergeCell ref="B225:B228"/>
    <mergeCell ref="F221:F224"/>
    <mergeCell ref="A275:G275"/>
    <mergeCell ref="A276:G276"/>
    <mergeCell ref="A221:A224"/>
    <mergeCell ref="A268:G268"/>
    <mergeCell ref="A233:A234"/>
    <mergeCell ref="A235:A236"/>
    <mergeCell ref="A237:G237"/>
    <mergeCell ref="E246:E250"/>
    <mergeCell ref="F241:F245"/>
    <mergeCell ref="F259:F266"/>
    <mergeCell ref="E259:E266"/>
    <mergeCell ref="D259:D266"/>
    <mergeCell ref="C259:C266"/>
    <mergeCell ref="B259:B266"/>
    <mergeCell ref="A259:A266"/>
    <mergeCell ref="E251:E258"/>
    <mergeCell ref="F251:F258"/>
    <mergeCell ref="D251:D258"/>
    <mergeCell ref="A277:G277"/>
    <mergeCell ref="A278:G278"/>
    <mergeCell ref="A279:G279"/>
    <mergeCell ref="A1:G1"/>
    <mergeCell ref="A2:G2"/>
    <mergeCell ref="A3:G3"/>
    <mergeCell ref="A4:G4"/>
    <mergeCell ref="A5:G5"/>
    <mergeCell ref="A225:A228"/>
    <mergeCell ref="A172:G172"/>
    <mergeCell ref="F174:F175"/>
    <mergeCell ref="E174:E175"/>
    <mergeCell ref="D174:D175"/>
    <mergeCell ref="C174:C175"/>
    <mergeCell ref="B174:B175"/>
    <mergeCell ref="A174:A175"/>
    <mergeCell ref="A153:G153"/>
    <mergeCell ref="A25:G25"/>
    <mergeCell ref="A23:G23"/>
    <mergeCell ref="A24:G24"/>
    <mergeCell ref="F165:F168"/>
    <mergeCell ref="E165:E168"/>
    <mergeCell ref="E188:E192"/>
    <mergeCell ref="D185:D187"/>
  </mergeCells>
  <pageMargins left="0.511811024" right="0.511811024" top="0.78740157499999996" bottom="0.78740157499999996" header="0.31496062000000002" footer="0.31496062000000002"/>
  <pageSetup paperSize="9" scale="57" fitToHeight="0" orientation="portrait" horizontalDpi="4294967292" r:id="rId1"/>
  <ignoredErrors>
    <ignoredError sqref="C144:C145 C151 C154:C155 C159:C160 C163 C169 C173:C174 C193 C213:C214 C229 C232:C233 C269:C270 C221 C225 C238 C246 C197:C198 C205 C177:C178 C185 C188 C15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C7" sqref="C7:H8"/>
    </sheetView>
  </sheetViews>
  <sheetFormatPr defaultRowHeight="15" x14ac:dyDescent="0.25"/>
  <cols>
    <col min="1" max="1" width="7" style="1" customWidth="1"/>
    <col min="2" max="2" width="66.42578125" style="1" customWidth="1"/>
    <col min="3" max="4" width="11.28515625" style="1" bestFit="1" customWidth="1"/>
    <col min="5" max="6" width="12.28515625" style="1" bestFit="1" customWidth="1"/>
    <col min="7" max="7" width="13.85546875" style="1" bestFit="1" customWidth="1"/>
    <col min="8" max="8" width="12.28515625" style="1" bestFit="1" customWidth="1"/>
    <col min="9" max="9" width="16.42578125" style="23" bestFit="1" customWidth="1"/>
    <col min="10" max="10" width="12.140625" style="84" bestFit="1" customWidth="1"/>
  </cols>
  <sheetData>
    <row r="1" spans="1:14" x14ac:dyDescent="0.25">
      <c r="A1" s="258" t="s">
        <v>174</v>
      </c>
      <c r="B1" s="259"/>
      <c r="C1" s="259"/>
      <c r="D1" s="259"/>
      <c r="E1" s="259"/>
      <c r="F1" s="259"/>
      <c r="G1" s="259"/>
      <c r="H1" s="259"/>
      <c r="I1" s="259"/>
      <c r="J1" s="260"/>
    </row>
    <row r="2" spans="1:14" x14ac:dyDescent="0.25">
      <c r="A2" s="261" t="s">
        <v>175</v>
      </c>
      <c r="B2" s="243"/>
      <c r="C2" s="243"/>
      <c r="D2" s="243"/>
      <c r="E2" s="243"/>
      <c r="F2" s="243"/>
      <c r="G2" s="243"/>
      <c r="H2" s="243"/>
      <c r="I2" s="243"/>
      <c r="J2" s="262"/>
    </row>
    <row r="3" spans="1:14" x14ac:dyDescent="0.25">
      <c r="A3" s="261" t="s">
        <v>492</v>
      </c>
      <c r="B3" s="243"/>
      <c r="C3" s="243"/>
      <c r="D3" s="243"/>
      <c r="E3" s="243"/>
      <c r="F3" s="243"/>
      <c r="G3" s="243"/>
      <c r="H3" s="243"/>
      <c r="I3" s="243"/>
      <c r="J3" s="262"/>
    </row>
    <row r="4" spans="1:14" x14ac:dyDescent="0.25">
      <c r="A4" s="261" t="s">
        <v>476</v>
      </c>
      <c r="B4" s="243"/>
      <c r="C4" s="243"/>
      <c r="D4" s="243"/>
      <c r="E4" s="243"/>
      <c r="F4" s="243"/>
      <c r="G4" s="243"/>
      <c r="H4" s="243"/>
      <c r="I4" s="243"/>
      <c r="J4" s="262"/>
    </row>
    <row r="5" spans="1:14" x14ac:dyDescent="0.25">
      <c r="A5" s="199" t="s">
        <v>498</v>
      </c>
      <c r="B5" s="200"/>
      <c r="C5" s="200"/>
      <c r="D5" s="200"/>
      <c r="E5" s="200"/>
      <c r="F5" s="200"/>
      <c r="G5" s="200"/>
      <c r="H5" s="200"/>
      <c r="I5" s="200"/>
      <c r="J5" s="201"/>
    </row>
    <row r="6" spans="1:14" x14ac:dyDescent="0.25">
      <c r="A6" s="39" t="s">
        <v>176</v>
      </c>
      <c r="B6" s="39" t="s">
        <v>258</v>
      </c>
      <c r="C6" s="39" t="s">
        <v>259</v>
      </c>
      <c r="D6" s="39" t="s">
        <v>260</v>
      </c>
      <c r="E6" s="39" t="s">
        <v>261</v>
      </c>
      <c r="F6" s="39" t="s">
        <v>262</v>
      </c>
      <c r="G6" s="39" t="s">
        <v>263</v>
      </c>
      <c r="H6" s="39" t="s">
        <v>264</v>
      </c>
      <c r="I6" s="77" t="s">
        <v>433</v>
      </c>
      <c r="J6" s="81" t="s">
        <v>434</v>
      </c>
      <c r="K6" s="1"/>
      <c r="L6" s="1"/>
      <c r="M6" s="1"/>
      <c r="N6" s="1"/>
    </row>
    <row r="7" spans="1:14" x14ac:dyDescent="0.25">
      <c r="A7" s="85">
        <v>1</v>
      </c>
      <c r="B7" s="62" t="str">
        <f>'COMPOSIÇÃO 2'!D8</f>
        <v>SERVIÇOS PRELIMINARES</v>
      </c>
      <c r="C7" s="82">
        <v>0.16666665999999999</v>
      </c>
      <c r="D7" s="82">
        <v>0.16666665999999999</v>
      </c>
      <c r="E7" s="82">
        <v>0.16666665999999999</v>
      </c>
      <c r="F7" s="82">
        <v>0.16666665999999999</v>
      </c>
      <c r="G7" s="82">
        <v>0.16666665999999999</v>
      </c>
      <c r="H7" s="82">
        <v>0.16666665999999999</v>
      </c>
      <c r="I7" s="50">
        <f>'COMPOSIÇÃO 2'!J11</f>
        <v>0</v>
      </c>
      <c r="J7" s="80" t="e">
        <f t="shared" ref="J7:J26" si="0">(I7*$J$27)/$I$27</f>
        <v>#DIV/0!</v>
      </c>
      <c r="K7" s="1"/>
      <c r="L7" s="1"/>
      <c r="M7" s="1"/>
      <c r="N7" s="1"/>
    </row>
    <row r="8" spans="1:14" x14ac:dyDescent="0.25">
      <c r="A8" s="62">
        <v>2</v>
      </c>
      <c r="B8" s="62" t="str">
        <f>'COMPOSIÇÃO 2'!D13</f>
        <v>TRANSPORTES</v>
      </c>
      <c r="C8" s="82">
        <v>0.16666665999999999</v>
      </c>
      <c r="D8" s="82">
        <v>0.16666665999999999</v>
      </c>
      <c r="E8" s="82">
        <v>0.16666665999999999</v>
      </c>
      <c r="F8" s="82">
        <v>0.16666665999999999</v>
      </c>
      <c r="G8" s="82">
        <v>0.16666665999999999</v>
      </c>
      <c r="H8" s="82">
        <v>0.16666665999999999</v>
      </c>
      <c r="I8" s="50">
        <f>'COMPOSIÇÃO 2'!J15</f>
        <v>0</v>
      </c>
      <c r="J8" s="80" t="e">
        <f t="shared" si="0"/>
        <v>#DIV/0!</v>
      </c>
      <c r="K8" s="1"/>
      <c r="L8" s="1"/>
      <c r="M8" s="1"/>
      <c r="N8" s="1"/>
    </row>
    <row r="9" spans="1:14" x14ac:dyDescent="0.25">
      <c r="A9" s="62">
        <v>3</v>
      </c>
      <c r="B9" s="62" t="str">
        <f>'COMPOSIÇÃO 2'!D17</f>
        <v xml:space="preserve">SERVIÇO EM TERRA </v>
      </c>
      <c r="C9" s="82">
        <v>0.5</v>
      </c>
      <c r="D9" s="82">
        <v>0.5</v>
      </c>
      <c r="E9" s="120"/>
      <c r="F9" s="83"/>
      <c r="G9" s="83"/>
      <c r="H9" s="83"/>
      <c r="I9" s="50">
        <f>'COMPOSIÇÃO 2'!J20</f>
        <v>0</v>
      </c>
      <c r="J9" s="80" t="e">
        <f t="shared" si="0"/>
        <v>#DIV/0!</v>
      </c>
      <c r="K9" s="1"/>
      <c r="L9" s="1"/>
      <c r="M9" s="1"/>
      <c r="N9" s="1"/>
    </row>
    <row r="10" spans="1:14" x14ac:dyDescent="0.25">
      <c r="A10" s="62">
        <v>4</v>
      </c>
      <c r="B10" s="62" t="str">
        <f>'COMPOSIÇÃO 2'!D22</f>
        <v>FUNDACOES E SONDAGENS</v>
      </c>
      <c r="C10" s="82">
        <v>0.5</v>
      </c>
      <c r="D10" s="82">
        <v>0.5</v>
      </c>
      <c r="F10" s="83"/>
      <c r="G10" s="83"/>
      <c r="H10" s="83"/>
      <c r="I10" s="50">
        <f>'COMPOSIÇÃO 2'!J26</f>
        <v>0</v>
      </c>
      <c r="J10" s="80" t="e">
        <f t="shared" si="0"/>
        <v>#DIV/0!</v>
      </c>
      <c r="K10" s="1"/>
      <c r="L10" s="1"/>
      <c r="M10" s="1"/>
      <c r="N10" s="1"/>
    </row>
    <row r="11" spans="1:14" x14ac:dyDescent="0.25">
      <c r="A11" s="62">
        <v>5</v>
      </c>
      <c r="B11" s="62" t="str">
        <f>'COMPOSIÇÃO 2'!D28</f>
        <v>ESTRUTURA</v>
      </c>
      <c r="C11" s="83"/>
      <c r="D11" s="82">
        <v>0.5</v>
      </c>
      <c r="E11" s="82">
        <v>0.5</v>
      </c>
      <c r="G11" s="83"/>
      <c r="H11" s="83"/>
      <c r="I11" s="50">
        <f>'COMPOSIÇÃO 2'!J35</f>
        <v>0</v>
      </c>
      <c r="J11" s="80" t="e">
        <f t="shared" si="0"/>
        <v>#DIV/0!</v>
      </c>
      <c r="K11" s="1"/>
      <c r="L11" s="1"/>
      <c r="M11" s="1"/>
      <c r="N11" s="1"/>
    </row>
    <row r="12" spans="1:14" x14ac:dyDescent="0.25">
      <c r="A12" s="62">
        <v>6</v>
      </c>
      <c r="B12" s="62" t="str">
        <f>'COMPOSIÇÃO 2'!D37</f>
        <v>INST. ELET./TELEFONICA/CABEAMENTO ESTRUTURADO</v>
      </c>
      <c r="C12" s="83"/>
      <c r="D12" s="83"/>
      <c r="E12" s="83"/>
      <c r="F12" s="82">
        <v>1</v>
      </c>
      <c r="G12" s="83"/>
      <c r="H12" s="83"/>
      <c r="I12" s="50">
        <f>'COMPOSIÇÃO 2'!J57</f>
        <v>0</v>
      </c>
      <c r="J12" s="80" t="e">
        <f t="shared" si="0"/>
        <v>#DIV/0!</v>
      </c>
      <c r="K12" s="1"/>
      <c r="L12" s="1"/>
      <c r="M12" s="1"/>
      <c r="N12" s="1"/>
    </row>
    <row r="13" spans="1:14" x14ac:dyDescent="0.25">
      <c r="A13" s="62">
        <v>7</v>
      </c>
      <c r="B13" s="62" t="str">
        <f>'COMPOSIÇÃO 2'!D59</f>
        <v>INSTALAÇÕES HIDROSSANITÁRIAS</v>
      </c>
      <c r="C13" s="83"/>
      <c r="D13" s="83"/>
      <c r="E13" s="83"/>
      <c r="F13" s="82">
        <v>1</v>
      </c>
      <c r="G13" s="83"/>
      <c r="H13" s="83"/>
      <c r="I13" s="50">
        <f>'COMPOSIÇÃO 2'!J120</f>
        <v>0</v>
      </c>
      <c r="J13" s="80" t="e">
        <f t="shared" si="0"/>
        <v>#DIV/0!</v>
      </c>
      <c r="K13" s="1"/>
      <c r="L13" s="1"/>
      <c r="M13" s="1"/>
      <c r="N13" s="1"/>
    </row>
    <row r="14" spans="1:14" x14ac:dyDescent="0.25">
      <c r="A14" s="62">
        <v>8</v>
      </c>
      <c r="B14" s="62" t="str">
        <f>'COMPOSIÇÃO 2'!D122</f>
        <v>ALVENARIAS E DIVISORIAS</v>
      </c>
      <c r="C14" s="83"/>
      <c r="D14" s="83"/>
      <c r="E14" s="82">
        <v>0.33333333333333298</v>
      </c>
      <c r="F14" s="82">
        <v>0.33333333333333298</v>
      </c>
      <c r="G14" s="82">
        <v>0.33333333333333298</v>
      </c>
      <c r="H14" s="83"/>
      <c r="I14" s="50">
        <f>'COMPOSIÇÃO 2'!J124</f>
        <v>0</v>
      </c>
      <c r="J14" s="80" t="e">
        <f t="shared" si="0"/>
        <v>#DIV/0!</v>
      </c>
      <c r="K14" s="1"/>
      <c r="L14" s="1"/>
      <c r="M14" s="1"/>
      <c r="N14" s="1"/>
    </row>
    <row r="15" spans="1:14" x14ac:dyDescent="0.25">
      <c r="A15" s="62">
        <v>9</v>
      </c>
      <c r="B15" s="62" t="str">
        <f>'COMPOSIÇÃO 2'!D126</f>
        <v>IMPERMEABILIZAÇÃO</v>
      </c>
      <c r="C15" s="83"/>
      <c r="D15" s="82">
        <v>0.5</v>
      </c>
      <c r="E15" s="82">
        <v>0.5</v>
      </c>
      <c r="F15" s="83"/>
      <c r="G15" s="83"/>
      <c r="H15" s="83"/>
      <c r="I15" s="50">
        <f>'COMPOSIÇÃO 2'!J128</f>
        <v>0</v>
      </c>
      <c r="J15" s="80" t="e">
        <f t="shared" si="0"/>
        <v>#DIV/0!</v>
      </c>
      <c r="K15" s="1"/>
      <c r="L15" s="1"/>
      <c r="M15" s="1"/>
      <c r="N15" s="1"/>
    </row>
    <row r="16" spans="1:14" x14ac:dyDescent="0.25">
      <c r="A16" s="62">
        <v>10</v>
      </c>
      <c r="B16" s="62" t="str">
        <f>'COMPOSIÇÃO 2'!D130</f>
        <v>ESTRUTURA DE MADEIRA</v>
      </c>
      <c r="C16" s="83"/>
      <c r="D16" s="83"/>
      <c r="E16" s="120"/>
      <c r="F16" s="82">
        <v>0.5</v>
      </c>
      <c r="G16" s="82">
        <v>0.5</v>
      </c>
      <c r="H16" s="120"/>
      <c r="I16" s="50">
        <f>'COMPOSIÇÃO 2'!J132</f>
        <v>0</v>
      </c>
      <c r="J16" s="80" t="e">
        <f t="shared" si="0"/>
        <v>#DIV/0!</v>
      </c>
      <c r="K16" s="1"/>
      <c r="L16" s="1"/>
      <c r="M16" s="1"/>
      <c r="N16" s="1"/>
    </row>
    <row r="17" spans="1:14" x14ac:dyDescent="0.25">
      <c r="A17" s="62">
        <v>11</v>
      </c>
      <c r="B17" s="62" t="str">
        <f>'COMPOSIÇÃO 2'!D134</f>
        <v>COBERTURAS</v>
      </c>
      <c r="C17" s="83"/>
      <c r="D17" s="83"/>
      <c r="E17" s="83"/>
      <c r="F17" s="82">
        <v>0.5</v>
      </c>
      <c r="G17" s="82">
        <v>0.5</v>
      </c>
      <c r="H17" s="120"/>
      <c r="I17" s="50">
        <f>'COMPOSIÇÃO 2'!J138</f>
        <v>0</v>
      </c>
      <c r="J17" s="80" t="e">
        <f t="shared" si="0"/>
        <v>#DIV/0!</v>
      </c>
      <c r="K17" s="1"/>
      <c r="L17" s="1"/>
      <c r="M17" s="1"/>
      <c r="N17" s="1"/>
    </row>
    <row r="18" spans="1:14" x14ac:dyDescent="0.25">
      <c r="A18" s="62">
        <v>12</v>
      </c>
      <c r="B18" s="62" t="str">
        <f>'COMPOSIÇÃO 2'!D140</f>
        <v>ESQUADRIAS DE MADEIRA</v>
      </c>
      <c r="C18" s="83"/>
      <c r="D18" s="83"/>
      <c r="E18" s="83"/>
      <c r="F18" s="83"/>
      <c r="G18" s="82">
        <v>1</v>
      </c>
      <c r="H18" s="62"/>
      <c r="I18" s="50">
        <f>'COMPOSIÇÃO 2'!J143</f>
        <v>0</v>
      </c>
      <c r="J18" s="80" t="e">
        <f t="shared" si="0"/>
        <v>#DIV/0!</v>
      </c>
      <c r="K18" s="1"/>
      <c r="L18" s="1"/>
      <c r="M18" s="1"/>
      <c r="N18" s="1"/>
    </row>
    <row r="19" spans="1:14" x14ac:dyDescent="0.25">
      <c r="A19" s="62">
        <v>13</v>
      </c>
      <c r="B19" s="62" t="str">
        <f>'COMPOSIÇÃO 2'!D145</f>
        <v>ESQUADRIAS METÁLICAS - ( OBS.: OS VIDROS NÃO ESTÃO INCLUSOS NAS ESQUADRIAS )</v>
      </c>
      <c r="C19" s="83"/>
      <c r="D19" s="83"/>
      <c r="E19" s="83"/>
      <c r="F19" s="83"/>
      <c r="G19" s="82">
        <v>1</v>
      </c>
      <c r="H19" s="62"/>
      <c r="I19" s="50">
        <f>'COMPOSIÇÃO 2'!J149</f>
        <v>0</v>
      </c>
      <c r="J19" s="80" t="e">
        <f t="shared" si="0"/>
        <v>#DIV/0!</v>
      </c>
      <c r="K19" s="1"/>
      <c r="L19" s="1"/>
      <c r="M19" s="1"/>
      <c r="N19" s="1"/>
    </row>
    <row r="20" spans="1:14" x14ac:dyDescent="0.25">
      <c r="A20" s="62">
        <v>14</v>
      </c>
      <c r="B20" s="62" t="str">
        <f>'COMPOSIÇÃO 2'!D151</f>
        <v>VIDROS</v>
      </c>
      <c r="C20" s="83"/>
      <c r="D20" s="83"/>
      <c r="E20" s="83"/>
      <c r="F20" s="83"/>
      <c r="G20" s="82">
        <v>1</v>
      </c>
      <c r="H20" s="62"/>
      <c r="I20" s="50">
        <f>'COMPOSIÇÃO 2'!J153</f>
        <v>0</v>
      </c>
      <c r="J20" s="80" t="e">
        <f t="shared" si="0"/>
        <v>#DIV/0!</v>
      </c>
      <c r="K20" s="1"/>
      <c r="L20" s="1"/>
      <c r="M20" s="1"/>
      <c r="N20" s="1"/>
    </row>
    <row r="21" spans="1:14" x14ac:dyDescent="0.25">
      <c r="A21" s="62">
        <v>15</v>
      </c>
      <c r="B21" s="62" t="str">
        <f>'COMPOSIÇÃO 2'!D155</f>
        <v>REVESTIMENTO DE PAREDES</v>
      </c>
      <c r="C21" s="83"/>
      <c r="D21" s="83"/>
      <c r="E21" s="83"/>
      <c r="F21" s="83"/>
      <c r="G21" s="82">
        <v>0.5</v>
      </c>
      <c r="H21" s="82">
        <v>0.5</v>
      </c>
      <c r="I21" s="50">
        <f>'COMPOSIÇÃO 2'!J160</f>
        <v>0</v>
      </c>
      <c r="J21" s="80" t="e">
        <f t="shared" si="0"/>
        <v>#DIV/0!</v>
      </c>
      <c r="K21" s="1"/>
      <c r="L21" s="1"/>
      <c r="M21" s="1"/>
      <c r="N21" s="1"/>
    </row>
    <row r="22" spans="1:14" x14ac:dyDescent="0.25">
      <c r="A22" s="62">
        <v>16</v>
      </c>
      <c r="B22" s="62" t="str">
        <f>'COMPOSIÇÃO 2'!D162</f>
        <v>FORROS</v>
      </c>
      <c r="C22" s="83"/>
      <c r="D22" s="83"/>
      <c r="E22" s="83"/>
      <c r="F22" s="122">
        <v>0.5</v>
      </c>
      <c r="G22" s="82">
        <v>0.5</v>
      </c>
      <c r="H22" s="83"/>
      <c r="I22" s="50">
        <f>'COMPOSIÇÃO 2'!J165</f>
        <v>0</v>
      </c>
      <c r="J22" s="80" t="e">
        <f t="shared" si="0"/>
        <v>#DIV/0!</v>
      </c>
      <c r="K22" s="1"/>
      <c r="L22" s="1"/>
      <c r="M22" s="1"/>
      <c r="N22" s="1"/>
    </row>
    <row r="23" spans="1:14" x14ac:dyDescent="0.25">
      <c r="A23" s="62">
        <v>17</v>
      </c>
      <c r="B23" s="62" t="str">
        <f>'COMPOSIÇÃO 2'!D167</f>
        <v>REVESTIMENTO DE PISO</v>
      </c>
      <c r="C23" s="83"/>
      <c r="D23" s="83"/>
      <c r="E23" s="83"/>
      <c r="F23" s="82">
        <v>0.5</v>
      </c>
      <c r="G23" s="82">
        <v>0.5</v>
      </c>
      <c r="I23" s="50">
        <f>'COMPOSIÇÃO 2'!J173</f>
        <v>0</v>
      </c>
      <c r="J23" s="80" t="e">
        <f t="shared" si="0"/>
        <v>#DIV/0!</v>
      </c>
      <c r="K23" s="1"/>
      <c r="L23" s="1"/>
      <c r="M23" s="1"/>
      <c r="N23" s="1"/>
    </row>
    <row r="24" spans="1:14" x14ac:dyDescent="0.25">
      <c r="A24" s="62">
        <v>18</v>
      </c>
      <c r="B24" s="62" t="str">
        <f>'COMPOSIÇÃO 2'!D175</f>
        <v>FERRAGENS</v>
      </c>
      <c r="C24" s="83"/>
      <c r="D24" s="83"/>
      <c r="E24" s="83"/>
      <c r="F24" s="83"/>
      <c r="G24" s="82">
        <v>1</v>
      </c>
      <c r="I24" s="50">
        <f>'COMPOSIÇÃO 2'!J178</f>
        <v>0</v>
      </c>
      <c r="J24" s="80" t="e">
        <f t="shared" si="0"/>
        <v>#DIV/0!</v>
      </c>
      <c r="K24" s="1"/>
      <c r="L24" s="1"/>
      <c r="M24" s="1"/>
      <c r="N24" s="1"/>
    </row>
    <row r="25" spans="1:14" x14ac:dyDescent="0.25">
      <c r="A25" s="62">
        <v>19</v>
      </c>
      <c r="B25" s="62" t="str">
        <f>'COMPOSIÇÃO 2'!D180</f>
        <v>PINTURA</v>
      </c>
      <c r="C25" s="83"/>
      <c r="D25" s="83"/>
      <c r="E25" s="83"/>
      <c r="F25" s="83"/>
      <c r="G25" s="82">
        <v>0.5</v>
      </c>
      <c r="H25" s="82">
        <v>0.5</v>
      </c>
      <c r="I25" s="50">
        <f>'COMPOSIÇÃO 2'!J187</f>
        <v>0</v>
      </c>
      <c r="J25" s="80" t="e">
        <f t="shared" si="0"/>
        <v>#DIV/0!</v>
      </c>
      <c r="K25" s="1"/>
      <c r="L25" s="1"/>
      <c r="M25" s="1"/>
      <c r="N25" s="1"/>
    </row>
    <row r="26" spans="1:14" x14ac:dyDescent="0.25">
      <c r="A26" s="62">
        <v>20</v>
      </c>
      <c r="B26" s="62" t="str">
        <f>'COMPOSIÇÃO 2'!D189</f>
        <v>DIVERSOS</v>
      </c>
      <c r="C26" s="83"/>
      <c r="D26" s="83"/>
      <c r="E26" s="83"/>
      <c r="F26" s="83"/>
      <c r="G26" s="121"/>
      <c r="H26" s="82">
        <v>1</v>
      </c>
      <c r="I26" s="50">
        <f>'COMPOSIÇÃO 2'!J192</f>
        <v>0</v>
      </c>
      <c r="J26" s="80" t="e">
        <f t="shared" si="0"/>
        <v>#DIV/0!</v>
      </c>
      <c r="K26" s="1"/>
      <c r="L26" s="1"/>
      <c r="M26" s="1"/>
      <c r="N26" s="1"/>
    </row>
    <row r="27" spans="1:14" x14ac:dyDescent="0.25">
      <c r="A27" s="62"/>
      <c r="B27" s="39" t="s">
        <v>435</v>
      </c>
      <c r="C27" s="50">
        <f>I7*C7+I8*C8+I9*C9+I10*C10</f>
        <v>0</v>
      </c>
      <c r="D27" s="50">
        <f>C27+I15*D15+I11*D11+I10*D10+I9*D9+I8*D8+I7*D7</f>
        <v>0</v>
      </c>
      <c r="E27" s="50">
        <f>D27+I15*E15+I14*E14+I11*E11+I8*E8+I7*E7</f>
        <v>0</v>
      </c>
      <c r="F27" s="50">
        <f>E27+I23*F23+I22*F22+I17*F17+I16*F16+I14*F14+I13+I12+I8*F8+I7*F7</f>
        <v>0</v>
      </c>
      <c r="G27" s="50">
        <f>F27+I25*G25+I24*G24+I23*G23+I22*G22+I21*G21+I20*G20+I19*G19+I18*G18+I17*G17+I16*G16+I14*G14+I8*G8+I7*G7</f>
        <v>0</v>
      </c>
      <c r="H27" s="50">
        <f>G27+I26+I25*H25+I21*H21+I8*H8+I7*H7</f>
        <v>0</v>
      </c>
      <c r="I27" s="77">
        <f>SUM(I7:I26)</f>
        <v>0</v>
      </c>
      <c r="J27" s="81">
        <v>1</v>
      </c>
      <c r="K27" s="1"/>
      <c r="L27" s="1"/>
      <c r="M27" s="1"/>
      <c r="N27" s="1"/>
    </row>
    <row r="28" spans="1:14" x14ac:dyDescent="0.25">
      <c r="A28" s="62"/>
      <c r="B28" s="39" t="s">
        <v>436</v>
      </c>
      <c r="C28" s="79" t="e">
        <f t="shared" ref="C28:H28" si="1">(C27*$J$27)/$I$27</f>
        <v>#DIV/0!</v>
      </c>
      <c r="D28" s="79" t="e">
        <f t="shared" si="1"/>
        <v>#DIV/0!</v>
      </c>
      <c r="E28" s="79" t="e">
        <f t="shared" si="1"/>
        <v>#DIV/0!</v>
      </c>
      <c r="F28" s="79" t="e">
        <f t="shared" si="1"/>
        <v>#DIV/0!</v>
      </c>
      <c r="G28" s="79" t="e">
        <f t="shared" si="1"/>
        <v>#DIV/0!</v>
      </c>
      <c r="H28" s="79" t="e">
        <f t="shared" si="1"/>
        <v>#DIV/0!</v>
      </c>
      <c r="I28" s="50"/>
      <c r="J28" s="80"/>
      <c r="K28" s="1"/>
      <c r="L28" s="1"/>
      <c r="M28" s="1"/>
      <c r="N28" s="1"/>
    </row>
    <row r="29" spans="1:14" x14ac:dyDescent="0.25">
      <c r="K29" s="1"/>
      <c r="L29" s="1"/>
      <c r="M29" s="1"/>
      <c r="N29" s="1"/>
    </row>
    <row r="30" spans="1:14" s="134" customFormat="1" x14ac:dyDescent="0.25">
      <c r="A30" s="135"/>
      <c r="B30" s="135"/>
      <c r="C30" s="135"/>
      <c r="D30" s="135"/>
      <c r="E30" s="135"/>
      <c r="F30" s="135"/>
      <c r="G30" s="135"/>
      <c r="H30" s="135"/>
      <c r="I30" s="136"/>
      <c r="J30" s="84"/>
      <c r="K30" s="135"/>
      <c r="L30" s="135"/>
      <c r="M30" s="135"/>
      <c r="N30" s="135"/>
    </row>
    <row r="31" spans="1:14" s="134" customFormat="1" x14ac:dyDescent="0.25">
      <c r="A31" s="135"/>
      <c r="B31" s="135"/>
      <c r="C31" s="135"/>
      <c r="D31" s="135"/>
      <c r="E31" s="135"/>
      <c r="F31" s="135"/>
      <c r="G31" s="135"/>
      <c r="H31" s="135"/>
      <c r="I31" s="136"/>
      <c r="J31" s="84"/>
      <c r="K31" s="135"/>
      <c r="L31" s="135"/>
      <c r="M31" s="135"/>
      <c r="N31" s="135"/>
    </row>
    <row r="32" spans="1:14" x14ac:dyDescent="0.25">
      <c r="A32" s="198" t="s">
        <v>474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"/>
      <c r="L32" s="1"/>
      <c r="M32" s="1"/>
      <c r="N32" s="1"/>
    </row>
    <row r="33" spans="1:14" x14ac:dyDescent="0.25">
      <c r="A33" s="198" t="s">
        <v>470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"/>
      <c r="L33" s="1"/>
      <c r="M33" s="1"/>
      <c r="N33" s="1"/>
    </row>
    <row r="34" spans="1:14" x14ac:dyDescent="0.25">
      <c r="A34" s="198" t="s">
        <v>471</v>
      </c>
      <c r="B34" s="198"/>
      <c r="C34" s="198"/>
      <c r="D34" s="198"/>
      <c r="E34" s="198"/>
      <c r="F34" s="198"/>
      <c r="G34" s="198"/>
      <c r="H34" s="198"/>
      <c r="I34" s="198"/>
      <c r="J34" s="198"/>
    </row>
    <row r="35" spans="1:14" x14ac:dyDescent="0.25">
      <c r="A35" s="198" t="s">
        <v>472</v>
      </c>
      <c r="B35" s="198"/>
      <c r="C35" s="198"/>
      <c r="D35" s="198"/>
      <c r="E35" s="198"/>
      <c r="F35" s="198"/>
      <c r="G35" s="198"/>
      <c r="H35" s="198"/>
      <c r="I35" s="198"/>
      <c r="J35" s="198"/>
    </row>
    <row r="36" spans="1:14" x14ac:dyDescent="0.25">
      <c r="A36" s="198" t="s">
        <v>473</v>
      </c>
      <c r="B36" s="198"/>
      <c r="C36" s="198"/>
      <c r="D36" s="198"/>
      <c r="E36" s="198"/>
      <c r="F36" s="198"/>
      <c r="G36" s="198"/>
      <c r="H36" s="198"/>
      <c r="I36" s="198"/>
      <c r="J36" s="198"/>
    </row>
  </sheetData>
  <mergeCells count="10">
    <mergeCell ref="A1:J1"/>
    <mergeCell ref="A2:J2"/>
    <mergeCell ref="A3:J3"/>
    <mergeCell ref="A5:J5"/>
    <mergeCell ref="A4:J4"/>
    <mergeCell ref="A32:J32"/>
    <mergeCell ref="A33:J33"/>
    <mergeCell ref="A34:J34"/>
    <mergeCell ref="A35:J35"/>
    <mergeCell ref="A36:J36"/>
  </mergeCells>
  <pageMargins left="0.511811024" right="0.511811024" top="0.78740157499999996" bottom="0.78740157499999996" header="0.31496062000000002" footer="0.31496062000000002"/>
  <pageSetup paperSize="9" scale="78" fitToHeight="0" orientation="landscape" horizont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A17" sqref="A17:J17"/>
    </sheetView>
  </sheetViews>
  <sheetFormatPr defaultRowHeight="15" x14ac:dyDescent="0.25"/>
  <cols>
    <col min="1" max="1" width="4.7109375" style="1" bestFit="1" customWidth="1"/>
    <col min="2" max="2" width="33.28515625" style="1" bestFit="1" customWidth="1"/>
    <col min="3" max="3" width="13.85546875" style="1" customWidth="1"/>
    <col min="4" max="7" width="14.85546875" style="1" bestFit="1" customWidth="1"/>
    <col min="8" max="8" width="13.85546875" style="1" bestFit="1" customWidth="1"/>
    <col min="9" max="9" width="16.42578125" style="23" bestFit="1" customWidth="1"/>
    <col min="10" max="10" width="12.140625" style="1" bestFit="1" customWidth="1"/>
  </cols>
  <sheetData>
    <row r="1" spans="1:10" x14ac:dyDescent="0.25">
      <c r="A1" s="258" t="s">
        <v>174</v>
      </c>
      <c r="B1" s="259"/>
      <c r="C1" s="259"/>
      <c r="D1" s="259"/>
      <c r="E1" s="259"/>
      <c r="F1" s="259"/>
      <c r="G1" s="259"/>
      <c r="H1" s="259"/>
      <c r="I1" s="259"/>
      <c r="J1" s="260"/>
    </row>
    <row r="2" spans="1:10" x14ac:dyDescent="0.25">
      <c r="A2" s="261" t="s">
        <v>175</v>
      </c>
      <c r="B2" s="243"/>
      <c r="C2" s="243"/>
      <c r="D2" s="243"/>
      <c r="E2" s="243"/>
      <c r="F2" s="243"/>
      <c r="G2" s="243"/>
      <c r="H2" s="243"/>
      <c r="I2" s="243"/>
      <c r="J2" s="262"/>
    </row>
    <row r="3" spans="1:10" x14ac:dyDescent="0.25">
      <c r="A3" s="261" t="s">
        <v>493</v>
      </c>
      <c r="B3" s="243"/>
      <c r="C3" s="243"/>
      <c r="D3" s="243"/>
      <c r="E3" s="243"/>
      <c r="F3" s="243"/>
      <c r="G3" s="243"/>
      <c r="H3" s="243"/>
      <c r="I3" s="243"/>
      <c r="J3" s="262"/>
    </row>
    <row r="4" spans="1:10" x14ac:dyDescent="0.25">
      <c r="A4" s="316" t="s">
        <v>476</v>
      </c>
      <c r="B4" s="244"/>
      <c r="C4" s="244"/>
      <c r="D4" s="244"/>
      <c r="E4" s="244"/>
      <c r="F4" s="244"/>
      <c r="G4" s="244"/>
      <c r="H4" s="244"/>
      <c r="I4" s="244"/>
      <c r="J4" s="317"/>
    </row>
    <row r="5" spans="1:10" x14ac:dyDescent="0.25">
      <c r="A5" s="199" t="s">
        <v>498</v>
      </c>
      <c r="B5" s="200"/>
      <c r="C5" s="200"/>
      <c r="D5" s="200"/>
      <c r="E5" s="200"/>
      <c r="F5" s="200"/>
      <c r="G5" s="200"/>
      <c r="H5" s="200"/>
      <c r="I5" s="200"/>
      <c r="J5" s="201"/>
    </row>
    <row r="6" spans="1:10" x14ac:dyDescent="0.25">
      <c r="A6" s="39" t="s">
        <v>176</v>
      </c>
      <c r="B6" s="39" t="s">
        <v>258</v>
      </c>
      <c r="C6" s="39" t="s">
        <v>259</v>
      </c>
      <c r="D6" s="39" t="s">
        <v>260</v>
      </c>
      <c r="E6" s="39" t="s">
        <v>261</v>
      </c>
      <c r="F6" s="39" t="s">
        <v>262</v>
      </c>
      <c r="G6" s="39" t="s">
        <v>263</v>
      </c>
      <c r="H6" s="39" t="s">
        <v>264</v>
      </c>
      <c r="I6" s="77" t="s">
        <v>433</v>
      </c>
      <c r="J6" s="81" t="s">
        <v>434</v>
      </c>
    </row>
    <row r="7" spans="1:10" x14ac:dyDescent="0.25">
      <c r="A7" s="62">
        <v>1</v>
      </c>
      <c r="B7" s="62" t="str">
        <f>ORÇAMENTO!D9</f>
        <v>SERVIÇOS PRELIMINARES</v>
      </c>
      <c r="C7" s="117">
        <v>0.1666666</v>
      </c>
      <c r="D7" s="117">
        <v>0.1666666</v>
      </c>
      <c r="E7" s="117">
        <v>0.1666666</v>
      </c>
      <c r="F7" s="117">
        <v>0.1666666</v>
      </c>
      <c r="G7" s="117">
        <v>0.1666666</v>
      </c>
      <c r="H7" s="117">
        <v>0.1666666</v>
      </c>
      <c r="I7" s="50">
        <f>ORÇAMENTO!J11</f>
        <v>0</v>
      </c>
      <c r="J7" s="80" t="e">
        <f>(I7*$J$11)/$I$11</f>
        <v>#DIV/0!</v>
      </c>
    </row>
    <row r="8" spans="1:10" x14ac:dyDescent="0.25">
      <c r="A8" s="62">
        <v>2</v>
      </c>
      <c r="B8" s="62" t="str">
        <f>ORÇAMENTO!D13</f>
        <v xml:space="preserve"> ADMINISTRAÇÃO - MENSALISTAS</v>
      </c>
      <c r="C8" s="117">
        <v>0.1666666</v>
      </c>
      <c r="D8" s="117">
        <v>0.1666666</v>
      </c>
      <c r="E8" s="117">
        <v>0.1666666</v>
      </c>
      <c r="F8" s="117">
        <v>0.1666666</v>
      </c>
      <c r="G8" s="117">
        <v>0.1666666</v>
      </c>
      <c r="H8" s="117">
        <v>0.1666666</v>
      </c>
      <c r="I8" s="50">
        <f>ORÇAMENTO!J16</f>
        <v>0</v>
      </c>
      <c r="J8" s="80" t="e">
        <f>(I8*$J$11)/$I$11</f>
        <v>#DIV/0!</v>
      </c>
    </row>
    <row r="9" spans="1:10" s="134" customFormat="1" x14ac:dyDescent="0.25">
      <c r="A9" s="62">
        <v>3</v>
      </c>
      <c r="B9" s="62" t="s">
        <v>486</v>
      </c>
      <c r="C9" s="117">
        <v>0.1666666</v>
      </c>
      <c r="D9" s="117">
        <v>0.1666666</v>
      </c>
      <c r="E9" s="117">
        <v>0.1666666</v>
      </c>
      <c r="F9" s="117">
        <v>0.1666666</v>
      </c>
      <c r="G9" s="117">
        <v>0.1666666</v>
      </c>
      <c r="H9" s="117">
        <v>0.1666666</v>
      </c>
      <c r="I9" s="50">
        <f>ORÇAMENTO!J20</f>
        <v>0</v>
      </c>
      <c r="J9" s="80" t="e">
        <f>(I9*$J$11)/$I$11</f>
        <v>#DIV/0!</v>
      </c>
    </row>
    <row r="10" spans="1:10" x14ac:dyDescent="0.25">
      <c r="A10" s="62">
        <v>4</v>
      </c>
      <c r="B10" s="62" t="s">
        <v>494</v>
      </c>
      <c r="C10" s="117">
        <v>0.1666666</v>
      </c>
      <c r="D10" s="117">
        <v>0.1666666</v>
      </c>
      <c r="E10" s="117">
        <v>0.1666666</v>
      </c>
      <c r="F10" s="117">
        <v>0.1666666</v>
      </c>
      <c r="G10" s="117">
        <v>0.1666666</v>
      </c>
      <c r="H10" s="117">
        <v>0.1666666</v>
      </c>
      <c r="I10" s="50">
        <f>ORÇAMENTO!J24</f>
        <v>0</v>
      </c>
      <c r="J10" s="80" t="e">
        <f>(I10*$J$11)/$I$11</f>
        <v>#DIV/0!</v>
      </c>
    </row>
    <row r="11" spans="1:10" x14ac:dyDescent="0.25">
      <c r="A11" s="62"/>
      <c r="B11" s="39" t="s">
        <v>435</v>
      </c>
      <c r="C11" s="50">
        <f>I7*C7+I8*C8+I10*C10+C9*I9</f>
        <v>0</v>
      </c>
      <c r="D11" s="50">
        <f>C11+I7*D7+I8*D8+I10*D10+I9*D9</f>
        <v>0</v>
      </c>
      <c r="E11" s="50">
        <f>D11+I7*E7+I8*E8+I10*E10+I9*E9</f>
        <v>0</v>
      </c>
      <c r="F11" s="50">
        <f>E11+I7*F7+I8*F8+I10*F10+I9*F9</f>
        <v>0</v>
      </c>
      <c r="G11" s="50">
        <f>F11+I7*G7+I8*G8+I10*G10+I9*G9</f>
        <v>0</v>
      </c>
      <c r="H11" s="50">
        <f>G11+I7*H7+I8*H8+I10*H10+I9*H9</f>
        <v>0</v>
      </c>
      <c r="I11" s="77">
        <f>SUM(I7:I10)</f>
        <v>0</v>
      </c>
      <c r="J11" s="78">
        <v>1</v>
      </c>
    </row>
    <row r="12" spans="1:10" x14ac:dyDescent="0.25">
      <c r="A12" s="62"/>
      <c r="B12" s="39" t="s">
        <v>436</v>
      </c>
      <c r="C12" s="79" t="e">
        <f t="shared" ref="C12:H12" si="0">(C11*$J$11)/$I$11</f>
        <v>#DIV/0!</v>
      </c>
      <c r="D12" s="79" t="e">
        <f t="shared" si="0"/>
        <v>#DIV/0!</v>
      </c>
      <c r="E12" s="79" t="e">
        <f t="shared" si="0"/>
        <v>#DIV/0!</v>
      </c>
      <c r="F12" s="79" t="e">
        <f t="shared" si="0"/>
        <v>#DIV/0!</v>
      </c>
      <c r="G12" s="79" t="e">
        <f t="shared" si="0"/>
        <v>#DIV/0!</v>
      </c>
      <c r="H12" s="79" t="e">
        <f t="shared" si="0"/>
        <v>#DIV/0!</v>
      </c>
      <c r="I12" s="50"/>
      <c r="J12" s="118"/>
    </row>
    <row r="14" spans="1:10" s="134" customFormat="1" x14ac:dyDescent="0.25">
      <c r="A14" s="135"/>
      <c r="B14" s="135"/>
      <c r="C14" s="135"/>
      <c r="D14" s="135"/>
      <c r="E14" s="135"/>
      <c r="F14" s="135"/>
      <c r="G14" s="135"/>
      <c r="H14" s="135"/>
      <c r="I14" s="136"/>
      <c r="J14" s="135"/>
    </row>
    <row r="15" spans="1:10" s="134" customFormat="1" x14ac:dyDescent="0.25">
      <c r="A15" s="135"/>
      <c r="B15" s="135"/>
      <c r="C15" s="135"/>
      <c r="D15" s="135"/>
      <c r="E15" s="135"/>
      <c r="F15" s="135"/>
      <c r="G15" s="135"/>
      <c r="H15" s="135"/>
      <c r="I15" s="136"/>
      <c r="J15" s="135"/>
    </row>
    <row r="16" spans="1:10" x14ac:dyDescent="0.25">
      <c r="A16" s="198" t="s">
        <v>474</v>
      </c>
      <c r="B16" s="198"/>
      <c r="C16" s="198"/>
      <c r="D16" s="198"/>
      <c r="E16" s="198"/>
      <c r="F16" s="198"/>
      <c r="G16" s="198"/>
      <c r="H16" s="198"/>
      <c r="I16" s="198"/>
      <c r="J16" s="198"/>
    </row>
    <row r="17" spans="1:10" x14ac:dyDescent="0.25">
      <c r="A17" s="198" t="s">
        <v>470</v>
      </c>
      <c r="B17" s="198"/>
      <c r="C17" s="198"/>
      <c r="D17" s="198"/>
      <c r="E17" s="198"/>
      <c r="F17" s="198"/>
      <c r="G17" s="198"/>
      <c r="H17" s="198"/>
      <c r="I17" s="198"/>
      <c r="J17" s="198"/>
    </row>
    <row r="18" spans="1:10" x14ac:dyDescent="0.25">
      <c r="A18" s="198" t="s">
        <v>471</v>
      </c>
      <c r="B18" s="198"/>
      <c r="C18" s="198"/>
      <c r="D18" s="198"/>
      <c r="E18" s="198"/>
      <c r="F18" s="198"/>
      <c r="G18" s="198"/>
      <c r="H18" s="198"/>
      <c r="I18" s="198"/>
      <c r="J18" s="198"/>
    </row>
    <row r="19" spans="1:10" x14ac:dyDescent="0.25">
      <c r="A19" s="198" t="s">
        <v>472</v>
      </c>
      <c r="B19" s="198"/>
      <c r="C19" s="198"/>
      <c r="D19" s="198"/>
      <c r="E19" s="198"/>
      <c r="F19" s="198"/>
      <c r="G19" s="198"/>
      <c r="H19" s="198"/>
      <c r="I19" s="198"/>
      <c r="J19" s="198"/>
    </row>
    <row r="20" spans="1:10" x14ac:dyDescent="0.25">
      <c r="A20" s="198" t="s">
        <v>473</v>
      </c>
      <c r="B20" s="198"/>
      <c r="C20" s="198"/>
      <c r="D20" s="198"/>
      <c r="E20" s="198"/>
      <c r="F20" s="198"/>
      <c r="G20" s="198"/>
      <c r="H20" s="198"/>
      <c r="I20" s="198"/>
      <c r="J20" s="198"/>
    </row>
  </sheetData>
  <mergeCells count="10">
    <mergeCell ref="A1:J1"/>
    <mergeCell ref="A2:J2"/>
    <mergeCell ref="A3:J3"/>
    <mergeCell ref="A4:J4"/>
    <mergeCell ref="A16:J16"/>
    <mergeCell ref="A17:J17"/>
    <mergeCell ref="A18:J18"/>
    <mergeCell ref="A19:J19"/>
    <mergeCell ref="A20:J20"/>
    <mergeCell ref="A5:J5"/>
  </mergeCells>
  <pageMargins left="0.511811024" right="0.511811024" top="0.78740157499999996" bottom="0.78740157499999996" header="0.31496062000000002" footer="0.31496062000000002"/>
  <pageSetup paperSize="9" scale="89" fitToHeight="0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ORÇAMENTO</vt:lpstr>
      <vt:lpstr>COMPOSIÇÃO 1</vt:lpstr>
      <vt:lpstr>COMPOSIÇÃO 2</vt:lpstr>
      <vt:lpstr>MEMÓRIA DE CALCULO</vt:lpstr>
      <vt:lpstr>CRONOGRAMA COMPOSIÇÃO</vt:lpstr>
      <vt:lpstr>CRONOGRAMA- ORÇAMENTO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2019-05-30T18:09:26Z</cp:lastPrinted>
  <dcterms:created xsi:type="dcterms:W3CDTF">2019-02-07T16:00:56Z</dcterms:created>
  <dcterms:modified xsi:type="dcterms:W3CDTF">2019-06-27T18:01:25Z</dcterms:modified>
</cp:coreProperties>
</file>