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53\Obras\PROCESSOS - EM ANÁLISE\Ponte - Cubatão\"/>
    </mc:Choice>
  </mc:AlternateContent>
  <bookViews>
    <workbookView xWindow="0" yWindow="0" windowWidth="23040" windowHeight="9528" activeTab="3"/>
  </bookViews>
  <sheets>
    <sheet name="Plan1" sheetId="1" r:id="rId1"/>
    <sheet name="Plan2" sheetId="2" r:id="rId2"/>
    <sheet name="Plan3" sheetId="3" r:id="rId3"/>
    <sheet name="Plan4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B73" i="2" l="1"/>
  <c r="A73" i="2"/>
  <c r="D75" i="2"/>
  <c r="D72" i="2"/>
  <c r="C70" i="2"/>
  <c r="B70" i="2"/>
  <c r="A70" i="2"/>
  <c r="I48" i="1"/>
  <c r="I49" i="1"/>
  <c r="I22" i="1"/>
  <c r="I28" i="1"/>
  <c r="I32" i="1"/>
  <c r="I40" i="1"/>
  <c r="I43" i="1"/>
  <c r="I45" i="1"/>
  <c r="I44" i="1"/>
  <c r="I46" i="1" s="1"/>
  <c r="D5" i="3" l="1"/>
  <c r="D5" i="4" s="1"/>
  <c r="D6" i="3"/>
  <c r="D6" i="4" s="1"/>
  <c r="D7" i="3"/>
  <c r="D7" i="4" s="1"/>
  <c r="D8" i="3"/>
  <c r="D8" i="4" s="1"/>
  <c r="D4" i="3"/>
  <c r="D4" i="4" s="1"/>
  <c r="B5" i="2"/>
  <c r="B6" i="2"/>
  <c r="B7" i="2"/>
  <c r="B8" i="2"/>
  <c r="B4" i="2"/>
  <c r="D65" i="2"/>
  <c r="C8" i="4" l="1"/>
  <c r="C7" i="4"/>
  <c r="C6" i="4"/>
  <c r="C5" i="4"/>
  <c r="C4" i="4"/>
  <c r="D3" i="4"/>
  <c r="C3" i="4"/>
  <c r="C1" i="4"/>
  <c r="B30" i="3"/>
  <c r="B27" i="3"/>
  <c r="B24" i="3"/>
  <c r="B21" i="3"/>
  <c r="B18" i="3"/>
  <c r="B15" i="3"/>
  <c r="B12" i="3"/>
  <c r="A15" i="3"/>
  <c r="A18" i="3" s="1"/>
  <c r="A21" i="3" s="1"/>
  <c r="A24" i="3" s="1"/>
  <c r="A27" i="3" s="1"/>
  <c r="A30" i="3" s="1"/>
  <c r="A12" i="3"/>
  <c r="C8" i="3"/>
  <c r="C7" i="3"/>
  <c r="C6" i="3"/>
  <c r="C5" i="3"/>
  <c r="C4" i="3"/>
  <c r="D3" i="3"/>
  <c r="C3" i="3"/>
  <c r="C1" i="3"/>
  <c r="A11" i="2" l="1"/>
  <c r="D69" i="2"/>
  <c r="C67" i="2"/>
  <c r="B67" i="2"/>
  <c r="A67" i="2"/>
  <c r="A66" i="2"/>
  <c r="E39" i="1"/>
  <c r="I39" i="1" s="1"/>
  <c r="D60" i="2"/>
  <c r="E38" i="1" s="1"/>
  <c r="I38" i="1" s="1"/>
  <c r="D56" i="2"/>
  <c r="E37" i="1" s="1"/>
  <c r="I37" i="1" s="1"/>
  <c r="D53" i="2"/>
  <c r="E36" i="1" s="1"/>
  <c r="I36" i="1" s="1"/>
  <c r="D50" i="2"/>
  <c r="E35" i="1" s="1"/>
  <c r="I35" i="1" s="1"/>
  <c r="C54" i="2"/>
  <c r="C57" i="2"/>
  <c r="C61" i="2"/>
  <c r="C51" i="2"/>
  <c r="C48" i="2"/>
  <c r="B51" i="2"/>
  <c r="B54" i="2"/>
  <c r="B57" i="2"/>
  <c r="B61" i="2"/>
  <c r="A51" i="2"/>
  <c r="A54" i="2"/>
  <c r="A57" i="2"/>
  <c r="A61" i="2"/>
  <c r="B48" i="2"/>
  <c r="A48" i="2"/>
  <c r="A47" i="2"/>
  <c r="D45" i="2"/>
  <c r="D46" i="2" s="1"/>
  <c r="C44" i="2"/>
  <c r="B44" i="2"/>
  <c r="A44" i="2"/>
  <c r="A43" i="2"/>
  <c r="D37" i="2"/>
  <c r="E26" i="1" s="1"/>
  <c r="D32" i="2"/>
  <c r="D34" i="2" s="1"/>
  <c r="E25" i="1" s="1"/>
  <c r="I25" i="1" s="1"/>
  <c r="D42" i="2"/>
  <c r="E27" i="1" s="1"/>
  <c r="C35" i="2"/>
  <c r="C38" i="2"/>
  <c r="C31" i="2"/>
  <c r="B35" i="2"/>
  <c r="B38" i="2"/>
  <c r="B31" i="2"/>
  <c r="A35" i="2"/>
  <c r="A38" i="2"/>
  <c r="A31" i="2"/>
  <c r="A30" i="2"/>
  <c r="D24" i="2"/>
  <c r="D29" i="2"/>
  <c r="E21" i="1" s="1"/>
  <c r="C24" i="2"/>
  <c r="B24" i="2"/>
  <c r="A24" i="2"/>
  <c r="A23" i="2"/>
  <c r="D22" i="2"/>
  <c r="E17" i="1" s="1"/>
  <c r="C17" i="2"/>
  <c r="B17" i="2"/>
  <c r="A17" i="2"/>
  <c r="A16" i="2"/>
  <c r="D15" i="2"/>
  <c r="E13" i="1" s="1"/>
  <c r="C12" i="2"/>
  <c r="B12" i="2"/>
  <c r="A12" i="2"/>
  <c r="C29" i="3" l="1"/>
  <c r="C32" i="3"/>
  <c r="I31" i="1"/>
  <c r="C26" i="3" s="1"/>
  <c r="I26" i="1"/>
  <c r="I27" i="1"/>
  <c r="I21" i="1"/>
  <c r="C20" i="3" s="1"/>
  <c r="I17" i="1"/>
  <c r="I13" i="1"/>
  <c r="G20" i="3" l="1"/>
  <c r="D20" i="3"/>
  <c r="D32" i="3"/>
  <c r="G32" i="3"/>
  <c r="G26" i="3"/>
  <c r="D26" i="3"/>
  <c r="G29" i="3"/>
  <c r="D29" i="3"/>
  <c r="I14" i="1"/>
  <c r="C14" i="3" s="1"/>
  <c r="I18" i="1"/>
  <c r="C17" i="3" s="1"/>
  <c r="C23" i="3"/>
  <c r="G23" i="3" l="1"/>
  <c r="G36" i="3" s="1"/>
  <c r="D23" i="3"/>
  <c r="G17" i="3"/>
  <c r="D17" i="3"/>
  <c r="D36" i="3" s="1"/>
  <c r="G14" i="3"/>
  <c r="D14" i="3"/>
  <c r="D37" i="3" l="1"/>
  <c r="G37" i="3"/>
  <c r="I50" i="1"/>
  <c r="C24" i="3" l="1"/>
  <c r="C18" i="3"/>
  <c r="C30" i="3"/>
  <c r="C27" i="3"/>
  <c r="C12" i="3"/>
  <c r="C21" i="3"/>
  <c r="C15" i="3"/>
  <c r="D34" i="3"/>
  <c r="G34" i="3"/>
  <c r="D35" i="3" l="1"/>
  <c r="G35" i="3"/>
</calcChain>
</file>

<file path=xl/comments1.xml><?xml version="1.0" encoding="utf-8"?>
<comments xmlns="http://schemas.openxmlformats.org/spreadsheetml/2006/main">
  <authors>
    <author>Cliente</author>
  </authors>
  <commentList>
    <comment ref="D8" authorId="0" shapeId="0">
      <text>
        <r>
          <rPr>
            <b/>
            <sz val="9"/>
            <color indexed="81"/>
            <rFont val="Segoe UI"/>
            <family val="2"/>
          </rPr>
          <t>Cliente: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<sst xmlns="http://schemas.openxmlformats.org/spreadsheetml/2006/main" count="264" uniqueCount="133">
  <si>
    <t>PREFEITURA MUNICIPAL DE CATALÃO</t>
  </si>
  <si>
    <t xml:space="preserve">ORÇAMENTO SINTÉTICO </t>
  </si>
  <si>
    <t>SETOR</t>
  </si>
  <si>
    <t>SECRETARIA MUNICIPAL DE OBRAS</t>
  </si>
  <si>
    <t>OBJETO</t>
  </si>
  <si>
    <t>PROCESSO</t>
  </si>
  <si>
    <t>ENDEREÇO</t>
  </si>
  <si>
    <t>TABELAS</t>
  </si>
  <si>
    <t xml:space="preserve">DATA </t>
  </si>
  <si>
    <t>BDI</t>
  </si>
  <si>
    <t>ITEM</t>
  </si>
  <si>
    <t>TABELA</t>
  </si>
  <si>
    <t>CÓD.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</si>
  <si>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</si>
  <si>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</si>
  <si>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</si>
  <si>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</si>
  <si>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</si>
  <si>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</si>
  <si>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</si>
  <si>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m2</t>
  </si>
  <si>
    <t>PLACA DE OBRA PLOTADA EM CHAPA METÁLICA 26 , AFIXADA EM CAVALETES DE MADEIRA DE LEI (VIGOTAS 6X12CM) - PADRÃO GOINFRA</t>
  </si>
  <si>
    <t xml:space="preserve">SERVIÇOS PRELIMINARES </t>
  </si>
  <si>
    <t>TOTAL DO GRUPO</t>
  </si>
  <si>
    <t>INFRA-ESTRUTURA</t>
  </si>
  <si>
    <t xml:space="preserve">FORMA CHAPA COMPENSADA RESINADA 12 MM (INCLUSO DESFORMA) </t>
  </si>
  <si>
    <t xml:space="preserve"> m3 </t>
  </si>
  <si>
    <t>CONCRETO FCK=20 MPA</t>
  </si>
  <si>
    <t xml:space="preserve"> TUBULÃO CEU ABERTO (TCA)</t>
  </si>
  <si>
    <t xml:space="preserve">(TCA) EM PEDRA MAT. 2ª CAT. </t>
  </si>
  <si>
    <t>m3</t>
  </si>
  <si>
    <t>MESO-ESTRUTURA</t>
  </si>
  <si>
    <t xml:space="preserve"> Kg </t>
  </si>
  <si>
    <t>CONCRETO FCK=30 MPA COM ADITIVO</t>
  </si>
  <si>
    <t>ESCORAMENTO</t>
  </si>
  <si>
    <t xml:space="preserve">ESCORAMENTO PARA PONTE </t>
  </si>
  <si>
    <t xml:space="preserve">m3 </t>
  </si>
  <si>
    <t>SUPER-ESTRUTURA</t>
  </si>
  <si>
    <t>SERVIÇOS COMPLEMENTARES</t>
  </si>
  <si>
    <t>NEOPRENE</t>
  </si>
  <si>
    <t xml:space="preserve"> Kg</t>
  </si>
  <si>
    <t xml:space="preserve">Total </t>
  </si>
  <si>
    <t>Bdi (23,88%)</t>
  </si>
  <si>
    <t>Total com BDI</t>
  </si>
  <si>
    <t xml:space="preserve">VIGAS PRE MOLDADAS DE 11M </t>
  </si>
  <si>
    <t>MONTAGEM DE VIGAS PRE MOLDADAS</t>
  </si>
  <si>
    <t xml:space="preserve">ATIRAMENTO DE VIGAS PRE MOLDADAS </t>
  </si>
  <si>
    <t xml:space="preserve">GUARDA CORPO PRE MOLDADO 30 CM DE ALTURA </t>
  </si>
  <si>
    <t>und</t>
  </si>
  <si>
    <t>COTAÇÃO</t>
  </si>
  <si>
    <t>MEMORIAL DE CÁLCULO</t>
  </si>
  <si>
    <t>DESCRIÇÃO</t>
  </si>
  <si>
    <t>UNID.</t>
  </si>
  <si>
    <t>MEMÓRIA CÁLCULO</t>
  </si>
  <si>
    <t>1.2</t>
  </si>
  <si>
    <t>2.1</t>
  </si>
  <si>
    <t>3.1</t>
  </si>
  <si>
    <t>4.1</t>
  </si>
  <si>
    <t>4.2</t>
  </si>
  <si>
    <t>4.3</t>
  </si>
  <si>
    <t>5.1</t>
  </si>
  <si>
    <t>6.1</t>
  </si>
  <si>
    <t>6.2</t>
  </si>
  <si>
    <t>6.3</t>
  </si>
  <si>
    <t>6.4</t>
  </si>
  <si>
    <t>6.5</t>
  </si>
  <si>
    <t>7.1</t>
  </si>
  <si>
    <t xml:space="preserve">Área </t>
  </si>
  <si>
    <t xml:space="preserve">Largura </t>
  </si>
  <si>
    <t xml:space="preserve">Comprimento </t>
  </si>
  <si>
    <t xml:space="preserve">Altura </t>
  </si>
  <si>
    <t xml:space="preserve">Volume </t>
  </si>
  <si>
    <t xml:space="preserve">Diametro </t>
  </si>
  <si>
    <t xml:space="preserve">Formula </t>
  </si>
  <si>
    <t>3,14*r2*h</t>
  </si>
  <si>
    <t>Quantidade</t>
  </si>
  <si>
    <t>Comprimento - transversinas</t>
  </si>
  <si>
    <t>Volume</t>
  </si>
  <si>
    <t xml:space="preserve">Forma - transversina </t>
  </si>
  <si>
    <t xml:space="preserve">Aço - transversina </t>
  </si>
  <si>
    <t>Peso</t>
  </si>
  <si>
    <t xml:space="preserve">Escoramento </t>
  </si>
  <si>
    <t xml:space="preserve">Quantidade </t>
  </si>
  <si>
    <t xml:space="preserve">Vigas </t>
  </si>
  <si>
    <t>m</t>
  </si>
  <si>
    <t xml:space="preserve"> </t>
  </si>
  <si>
    <t>tkm</t>
  </si>
  <si>
    <t>TRANSPORTE DE VIGAS PRE MOLDADOS E GUARDA CORPO</t>
  </si>
  <si>
    <t xml:space="preserve">tonelada x km </t>
  </si>
  <si>
    <t xml:space="preserve">Vigas -Quantidade </t>
  </si>
  <si>
    <t xml:space="preserve">Vigas - peso </t>
  </si>
  <si>
    <t xml:space="preserve">Aparelho de apoio </t>
  </si>
  <si>
    <t>CRONOGRAMA FÍSICO-FINANCEIRO</t>
  </si>
  <si>
    <t>DURAÇÃO</t>
  </si>
  <si>
    <t>PERCENTUAL GLOBAL MENSAL</t>
  </si>
  <si>
    <t>PERCENTUAL GLOBAL ACUMULADO</t>
  </si>
  <si>
    <t>VALOR MENSAL</t>
  </si>
  <si>
    <t>VALOR ACUMULADO</t>
  </si>
  <si>
    <t>_________________________________________</t>
  </si>
  <si>
    <t xml:space="preserve">LEONARDO MARTINS DE CASTRO TEIXEIRA </t>
  </si>
  <si>
    <t>STÉPHANIE PRADO DE PAIVA</t>
  </si>
  <si>
    <t>SECRETÁRIO MUNICIPAL DE OBRAS</t>
  </si>
  <si>
    <t>ENGENHEIRA CIVIL</t>
  </si>
  <si>
    <t>CREA 7455/D-GO</t>
  </si>
  <si>
    <t>CREA 1018824561/D-GO</t>
  </si>
  <si>
    <t xml:space="preserve">1 MÊS </t>
  </si>
  <si>
    <t>2 MÊS</t>
  </si>
  <si>
    <t>COMPOSIÇÃO BDI (BENEFÍCIOS E DISPESAS INDIRETAS)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</si>
  <si>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</si>
  <si>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</si>
  <si>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</si>
  <si>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</si>
  <si>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</si>
  <si>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</si>
  <si>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</si>
  <si>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</si>
  <si>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</si>
  <si>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</si>
  <si>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</si>
  <si>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>Distancia</t>
  </si>
  <si>
    <t>COMUNIDADE - CUBATAÃO</t>
  </si>
  <si>
    <t>PONTE PRÉ MOLDADA</t>
  </si>
  <si>
    <t>04 DE OUTUBRO DE 2021</t>
  </si>
  <si>
    <t>7.2</t>
  </si>
  <si>
    <t>7.3</t>
  </si>
  <si>
    <t>TABELA RODOVIÁRIA - GOINFRA T135- TABELA CIVIL - GOINFRA 148</t>
  </si>
  <si>
    <t xml:space="preserve">OBELISCO PARA PLACA DE INAUGURAÇÃO - PADRÃO GOINFRA </t>
  </si>
  <si>
    <t xml:space="preserve">Un </t>
  </si>
  <si>
    <t>Placa de inauguração</t>
  </si>
  <si>
    <t>Obelisco</t>
  </si>
  <si>
    <t>PLACA DE INAUGURACAO ACO ESCOVADO 80 X 60 CM</t>
  </si>
  <si>
    <t>AÇO CA50/60 AQUISIÇÃO, ARMAÇÃO E COLOCAÇÃO (INCLUSO PERDAS) - MESOESTRUTURA</t>
  </si>
  <si>
    <t>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</si>
</sst>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5" fontId="4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center" vertical="center"/>
    </xf>
    <xf numFmtId="166" fontId="2" fillId="2" borderId="6" xfId="1" applyNumberFormat="1" applyFont="1" applyFill="1" applyBorder="1" applyAlignment="1" applyProtection="1">
      <alignment horizontal="center" vertical="center"/>
    </xf>
    <xf numFmtId="166" fontId="5" fillId="3" borderId="11" xfId="0" applyNumberFormat="1" applyFont="1" applyFill="1" applyBorder="1" applyAlignment="1" applyProtection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vertical="center"/>
    </xf>
    <xf numFmtId="44" fontId="5" fillId="3" borderId="11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horizontal="left" wrapText="1"/>
    </xf>
    <xf numFmtId="0" fontId="2" fillId="0" borderId="12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wrapText="1"/>
    </xf>
    <xf numFmtId="0" fontId="2" fillId="0" borderId="13" xfId="0" applyFont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/>
    </xf>
    <xf numFmtId="2" fontId="2" fillId="0" borderId="21" xfId="0" applyNumberFormat="1" applyFont="1" applyBorder="1" applyAlignment="1" applyProtection="1">
      <alignment horizontal="center"/>
    </xf>
    <xf numFmtId="2" fontId="2" fillId="0" borderId="21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/>
    </xf>
    <xf numFmtId="2" fontId="2" fillId="2" borderId="20" xfId="0" applyNumberFormat="1" applyFont="1" applyFill="1" applyBorder="1" applyAlignment="1" applyProtection="1">
      <alignment horizontal="center" vertical="center"/>
    </xf>
    <xf numFmtId="166" fontId="2" fillId="2" borderId="20" xfId="1" applyNumberFormat="1" applyFont="1" applyFill="1" applyBorder="1" applyAlignment="1" applyProtection="1">
      <alignment horizontal="center" vertical="center"/>
    </xf>
    <xf numFmtId="166" fontId="5" fillId="3" borderId="14" xfId="0" applyNumberFormat="1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vertical="center"/>
    </xf>
    <xf numFmtId="2" fontId="2" fillId="4" borderId="23" xfId="0" applyNumberFormat="1" applyFont="1" applyFill="1" applyBorder="1" applyAlignment="1" applyProtection="1">
      <alignment horizontal="center" vertical="center"/>
    </xf>
    <xf numFmtId="166" fontId="2" fillId="4" borderId="23" xfId="0" applyNumberFormat="1" applyFont="1" applyFill="1" applyBorder="1" applyAlignment="1" applyProtection="1">
      <alignment vertical="center"/>
    </xf>
    <xf numFmtId="0" fontId="2" fillId="4" borderId="19" xfId="0" applyFont="1" applyFill="1" applyBorder="1" applyAlignment="1" applyProtection="1">
      <alignment horizontal="center" vertical="center"/>
    </xf>
    <xf numFmtId="0" fontId="2" fillId="4" borderId="30" xfId="0" applyFont="1" applyFill="1" applyBorder="1" applyAlignment="1" applyProtection="1">
      <alignment horizontal="center" vertical="center"/>
    </xf>
    <xf numFmtId="0" fontId="2" fillId="4" borderId="31" xfId="0" applyFont="1" applyFill="1" applyBorder="1" applyAlignment="1" applyProtection="1">
      <alignment horizontal="center" vertical="center"/>
    </xf>
    <xf numFmtId="0" fontId="2" fillId="4" borderId="32" xfId="0" applyFont="1" applyFill="1" applyBorder="1" applyAlignment="1" applyProtection="1">
      <alignment vertical="center"/>
    </xf>
    <xf numFmtId="2" fontId="2" fillId="4" borderId="2" xfId="0" applyNumberFormat="1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166" fontId="2" fillId="4" borderId="2" xfId="0" applyNumberFormat="1" applyFont="1" applyFill="1" applyBorder="1" applyAlignment="1" applyProtection="1">
      <alignment vertical="center"/>
    </xf>
    <xf numFmtId="166" fontId="2" fillId="4" borderId="3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right" vertical="center"/>
    </xf>
    <xf numFmtId="0" fontId="5" fillId="3" borderId="10" xfId="0" applyFont="1" applyFill="1" applyBorder="1" applyAlignment="1" applyProtection="1">
      <alignment horizontal="right" vertical="center"/>
    </xf>
    <xf numFmtId="0" fontId="5" fillId="3" borderId="12" xfId="0" applyFont="1" applyFill="1" applyBorder="1" applyAlignment="1" applyProtection="1">
      <alignment horizontal="right" vertical="center"/>
    </xf>
    <xf numFmtId="0" fontId="5" fillId="3" borderId="13" xfId="0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166" fontId="2" fillId="0" borderId="0" xfId="0" applyNumberFormat="1" applyFont="1" applyBorder="1" applyAlignment="1" applyProtection="1">
      <alignment horizontal="center" vertical="center"/>
      <protection locked="0"/>
    </xf>
    <xf numFmtId="166" fontId="2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166" fontId="0" fillId="0" borderId="0" xfId="1" applyNumberFormat="1" applyFont="1" applyBorder="1" applyAlignment="1" applyProtection="1">
      <alignment horizontal="center" vertical="center"/>
      <protection locked="0"/>
    </xf>
    <xf numFmtId="166" fontId="2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2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166" fontId="0" fillId="0" borderId="13" xfId="0" applyNumberFormat="1" applyFont="1" applyBorder="1" applyAlignment="1" applyProtection="1">
      <alignment horizontal="left" vertical="center"/>
      <protection locked="0"/>
    </xf>
    <xf numFmtId="166" fontId="2" fillId="0" borderId="13" xfId="0" applyNumberFormat="1" applyFont="1" applyBorder="1" applyAlignment="1" applyProtection="1">
      <alignment vertical="center"/>
      <protection locked="0"/>
    </xf>
    <xf numFmtId="166" fontId="2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0" fontId="0" fillId="0" borderId="10" xfId="0" applyNumberFormat="1" applyFont="1" applyBorder="1" applyAlignment="1" applyProtection="1">
      <alignment horizontal="left" vertical="center"/>
      <protection locked="0"/>
    </xf>
    <xf numFmtId="2" fontId="0" fillId="0" borderId="10" xfId="0" applyNumberFormat="1" applyFont="1" applyBorder="1" applyAlignment="1" applyProtection="1">
      <alignment horizontal="center" vertical="center"/>
      <protection locked="0"/>
    </xf>
    <xf numFmtId="166" fontId="0" fillId="0" borderId="10" xfId="0" applyNumberFormat="1" applyFont="1" applyBorder="1" applyAlignment="1" applyProtection="1">
      <alignment horizontal="left" vertical="center"/>
      <protection locked="0"/>
    </xf>
    <xf numFmtId="166" fontId="2" fillId="0" borderId="10" xfId="0" applyNumberFormat="1" applyFont="1" applyBorder="1" applyAlignment="1" applyProtection="1">
      <alignment vertical="center"/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0" fillId="0" borderId="23" xfId="0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wrapText="1"/>
      <protection locked="0"/>
    </xf>
    <xf numFmtId="2" fontId="0" fillId="0" borderId="23" xfId="0" applyNumberFormat="1" applyBorder="1" applyAlignment="1" applyProtection="1">
      <alignment horizontal="center"/>
      <protection locked="0"/>
    </xf>
    <xf numFmtId="166" fontId="0" fillId="0" borderId="23" xfId="0" applyNumberFormat="1" applyBorder="1" applyProtection="1">
      <protection locked="0"/>
    </xf>
    <xf numFmtId="166" fontId="6" fillId="0" borderId="0" xfId="0" applyNumberFormat="1" applyFont="1" applyProtection="1">
      <protection locked="0"/>
    </xf>
    <xf numFmtId="166" fontId="0" fillId="0" borderId="23" xfId="0" applyNumberFormat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right" vertical="center"/>
      <protection locked="0"/>
    </xf>
    <xf numFmtId="0" fontId="5" fillId="3" borderId="10" xfId="0" applyFont="1" applyFill="1" applyBorder="1" applyAlignment="1" applyProtection="1">
      <alignment horizontal="right" vertical="center"/>
      <protection locked="0"/>
    </xf>
    <xf numFmtId="166" fontId="0" fillId="0" borderId="24" xfId="0" applyNumberFormat="1" applyBorder="1" applyAlignment="1" applyProtection="1">
      <alignment horizontal="center"/>
      <protection locked="0"/>
    </xf>
    <xf numFmtId="166" fontId="0" fillId="0" borderId="26" xfId="0" applyNumberFormat="1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166" fontId="0" fillId="0" borderId="23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23" xfId="0" applyBorder="1" applyProtection="1"/>
    <xf numFmtId="0" fontId="0" fillId="0" borderId="23" xfId="0" applyBorder="1" applyAlignment="1" applyProtection="1">
      <alignment horizontal="center"/>
    </xf>
    <xf numFmtId="0" fontId="0" fillId="0" borderId="23" xfId="0" applyBorder="1" applyAlignment="1" applyProtection="1">
      <alignment wrapText="1"/>
    </xf>
    <xf numFmtId="2" fontId="0" fillId="0" borderId="23" xfId="0" applyNumberFormat="1" applyBorder="1" applyAlignment="1" applyProtection="1">
      <alignment horizontal="center"/>
    </xf>
    <xf numFmtId="0" fontId="0" fillId="0" borderId="0" xfId="0" applyProtection="1"/>
    <xf numFmtId="0" fontId="0" fillId="0" borderId="23" xfId="0" applyBorder="1" applyAlignment="1" applyProtection="1">
      <alignment horizontal="center"/>
    </xf>
    <xf numFmtId="0" fontId="0" fillId="0" borderId="23" xfId="0" applyFill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wrapText="1"/>
      <protection locked="0"/>
    </xf>
    <xf numFmtId="2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4" borderId="24" xfId="0" applyFont="1" applyFill="1" applyBorder="1" applyAlignment="1" applyProtection="1">
      <alignment horizontal="right" wrapText="1"/>
      <protection locked="0"/>
    </xf>
    <xf numFmtId="0" fontId="2" fillId="4" borderId="25" xfId="0" applyFont="1" applyFill="1" applyBorder="1" applyAlignment="1" applyProtection="1">
      <alignment horizontal="right" wrapText="1"/>
      <protection locked="0"/>
    </xf>
    <xf numFmtId="0" fontId="2" fillId="4" borderId="26" xfId="0" applyFont="1" applyFill="1" applyBorder="1" applyAlignment="1" applyProtection="1">
      <alignment horizontal="right" wrapText="1"/>
      <protection locked="0"/>
    </xf>
    <xf numFmtId="2" fontId="2" fillId="4" borderId="23" xfId="0" applyNumberFormat="1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left"/>
      <protection locked="0"/>
    </xf>
    <xf numFmtId="0" fontId="2" fillId="4" borderId="24" xfId="0" applyFont="1" applyFill="1" applyBorder="1" applyAlignment="1" applyProtection="1">
      <alignment horizontal="right"/>
      <protection locked="0"/>
    </xf>
    <xf numFmtId="0" fontId="2" fillId="4" borderId="25" xfId="0" applyFont="1" applyFill="1" applyBorder="1" applyAlignment="1" applyProtection="1">
      <alignment horizontal="right"/>
      <protection locked="0"/>
    </xf>
    <xf numFmtId="0" fontId="2" fillId="4" borderId="26" xfId="0" applyFont="1" applyFill="1" applyBorder="1" applyAlignment="1" applyProtection="1">
      <alignment horizontal="right"/>
      <protection locked="0"/>
    </xf>
    <xf numFmtId="0" fontId="2" fillId="2" borderId="24" xfId="0" applyFont="1" applyFill="1" applyBorder="1" applyAlignment="1" applyProtection="1">
      <alignment horizontal="left"/>
      <protection locked="0"/>
    </xf>
    <xf numFmtId="0" fontId="2" fillId="2" borderId="25" xfId="0" applyFont="1" applyFill="1" applyBorder="1" applyAlignment="1" applyProtection="1">
      <alignment horizontal="left"/>
      <protection locked="0"/>
    </xf>
    <xf numFmtId="0" fontId="2" fillId="2" borderId="26" xfId="0" applyFont="1" applyFill="1" applyBorder="1" applyAlignment="1" applyProtection="1">
      <alignment horizontal="left"/>
      <protection locked="0"/>
    </xf>
    <xf numFmtId="0" fontId="2" fillId="4" borderId="23" xfId="0" applyFont="1" applyFill="1" applyBorder="1" applyAlignment="1" applyProtection="1">
      <alignment horizontal="right" wrapText="1"/>
      <protection locked="0"/>
    </xf>
    <xf numFmtId="0" fontId="2" fillId="2" borderId="23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2" fillId="0" borderId="13" xfId="0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166" fontId="0" fillId="0" borderId="0" xfId="0" applyNumberFormat="1" applyBorder="1" applyProtection="1">
      <protection locked="0"/>
    </xf>
    <xf numFmtId="166" fontId="0" fillId="0" borderId="0" xfId="0" applyNumberForma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4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 applyProtection="1">
      <alignment horizontal="center"/>
      <protection locked="0"/>
    </xf>
    <xf numFmtId="4" fontId="10" fillId="0" borderId="0" xfId="0" applyNumberFormat="1" applyFont="1" applyBorder="1" applyAlignment="1" applyProtection="1">
      <alignment horizontal="center"/>
      <protection locked="0"/>
    </xf>
    <xf numFmtId="0" fontId="8" fillId="2" borderId="23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/>
    </xf>
    <xf numFmtId="0" fontId="2" fillId="4" borderId="24" xfId="0" applyFont="1" applyFill="1" applyBorder="1" applyAlignment="1" applyProtection="1">
      <alignment horizontal="center"/>
    </xf>
    <xf numFmtId="0" fontId="2" fillId="4" borderId="25" xfId="0" applyFont="1" applyFill="1" applyBorder="1" applyAlignment="1" applyProtection="1">
      <alignment horizontal="center"/>
    </xf>
    <xf numFmtId="0" fontId="2" fillId="4" borderId="26" xfId="0" applyFont="1" applyFill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10" fontId="0" fillId="0" borderId="35" xfId="13" applyNumberFormat="1" applyFont="1" applyBorder="1" applyAlignment="1" applyProtection="1">
      <alignment horizontal="center"/>
    </xf>
    <xf numFmtId="10" fontId="0" fillId="0" borderId="23" xfId="13" applyNumberFormat="1" applyFont="1" applyFill="1" applyBorder="1" applyAlignment="1" applyProtection="1">
      <alignment horizontal="center"/>
    </xf>
    <xf numFmtId="10" fontId="0" fillId="0" borderId="24" xfId="13" applyNumberFormat="1" applyFont="1" applyFill="1" applyBorder="1" applyAlignment="1" applyProtection="1">
      <alignment horizontal="center"/>
    </xf>
    <xf numFmtId="10" fontId="0" fillId="0" borderId="25" xfId="13" applyNumberFormat="1" applyFont="1" applyFill="1" applyBorder="1" applyAlignment="1" applyProtection="1">
      <alignment horizontal="center"/>
    </xf>
    <xf numFmtId="10" fontId="0" fillId="0" borderId="26" xfId="13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 vertical="center"/>
    </xf>
    <xf numFmtId="44" fontId="0" fillId="0" borderId="36" xfId="1" applyFont="1" applyFill="1" applyBorder="1" applyProtection="1"/>
    <xf numFmtId="0" fontId="0" fillId="5" borderId="23" xfId="0" applyFont="1" applyFill="1" applyBorder="1" applyAlignment="1" applyProtection="1">
      <alignment horizontal="center"/>
    </xf>
    <xf numFmtId="0" fontId="0" fillId="5" borderId="24" xfId="0" applyFont="1" applyFill="1" applyBorder="1" applyAlignment="1" applyProtection="1">
      <alignment horizontal="center"/>
    </xf>
    <xf numFmtId="0" fontId="0" fillId="5" borderId="25" xfId="0" applyFont="1" applyFill="1" applyBorder="1" applyAlignment="1" applyProtection="1">
      <alignment horizontal="center"/>
    </xf>
    <xf numFmtId="0" fontId="0" fillId="5" borderId="26" xfId="0" applyFont="1" applyFill="1" applyBorder="1" applyAlignment="1" applyProtection="1">
      <alignment horizontal="center"/>
    </xf>
    <xf numFmtId="44" fontId="2" fillId="0" borderId="37" xfId="1" applyFont="1" applyBorder="1" applyProtection="1"/>
    <xf numFmtId="44" fontId="0" fillId="0" borderId="23" xfId="1" applyFont="1" applyFill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44" fontId="0" fillId="0" borderId="36" xfId="1" applyFont="1" applyBorder="1" applyProtection="1"/>
    <xf numFmtId="0" fontId="2" fillId="0" borderId="37" xfId="0" applyFont="1" applyBorder="1" applyAlignment="1" applyProtection="1">
      <alignment horizontal="center" vertical="center"/>
    </xf>
    <xf numFmtId="10" fontId="0" fillId="0" borderId="23" xfId="13" applyNumberFormat="1" applyFont="1" applyFill="1" applyBorder="1" applyAlignment="1" applyProtection="1">
      <alignment horizontal="center" vertical="center"/>
    </xf>
    <xf numFmtId="10" fontId="0" fillId="0" borderId="24" xfId="13" applyNumberFormat="1" applyFont="1" applyFill="1" applyBorder="1" applyAlignment="1" applyProtection="1">
      <alignment horizontal="center" vertical="center"/>
    </xf>
    <xf numFmtId="10" fontId="0" fillId="0" borderId="25" xfId="13" applyNumberFormat="1" applyFont="1" applyFill="1" applyBorder="1" applyAlignment="1" applyProtection="1">
      <alignment horizontal="center" vertical="center"/>
    </xf>
    <xf numFmtId="10" fontId="0" fillId="0" borderId="26" xfId="13" applyNumberFormat="1" applyFont="1" applyFill="1" applyBorder="1" applyAlignment="1" applyProtection="1">
      <alignment horizontal="center" vertical="center"/>
    </xf>
    <xf numFmtId="44" fontId="0" fillId="0" borderId="24" xfId="1" applyFont="1" applyFill="1" applyBorder="1" applyAlignment="1" applyProtection="1">
      <alignment horizontal="center"/>
    </xf>
    <xf numFmtId="44" fontId="0" fillId="0" borderId="25" xfId="1" applyFont="1" applyFill="1" applyBorder="1" applyAlignment="1" applyProtection="1">
      <alignment horizontal="center"/>
    </xf>
    <xf numFmtId="44" fontId="0" fillId="0" borderId="26" xfId="1" applyFont="1" applyFill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 wrapText="1"/>
    </xf>
    <xf numFmtId="167" fontId="0" fillId="0" borderId="24" xfId="13" applyNumberFormat="1" applyFont="1" applyFill="1" applyBorder="1" applyAlignment="1" applyProtection="1">
      <alignment horizontal="center"/>
    </xf>
    <xf numFmtId="167" fontId="0" fillId="0" borderId="25" xfId="13" applyNumberFormat="1" applyFont="1" applyFill="1" applyBorder="1" applyAlignment="1" applyProtection="1">
      <alignment horizontal="center"/>
    </xf>
    <xf numFmtId="167" fontId="0" fillId="0" borderId="26" xfId="13" applyNumberFormat="1" applyFont="1" applyFill="1" applyBorder="1" applyAlignment="1" applyProtection="1">
      <alignment horizontal="center"/>
    </xf>
    <xf numFmtId="167" fontId="0" fillId="0" borderId="39" xfId="13" applyNumberFormat="1" applyFont="1" applyFill="1" applyBorder="1" applyAlignment="1" applyProtection="1">
      <alignment horizontal="center"/>
    </xf>
    <xf numFmtId="167" fontId="0" fillId="0" borderId="27" xfId="13" applyNumberFormat="1" applyFont="1" applyFill="1" applyBorder="1" applyAlignment="1" applyProtection="1">
      <alignment horizontal="center"/>
    </xf>
    <xf numFmtId="167" fontId="0" fillId="0" borderId="41" xfId="13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 vertical="center" wrapText="1"/>
    </xf>
    <xf numFmtId="0" fontId="0" fillId="0" borderId="36" xfId="0" applyFont="1" applyBorder="1" applyProtection="1"/>
    <xf numFmtId="0" fontId="0" fillId="5" borderId="38" xfId="0" applyFont="1" applyFill="1" applyBorder="1" applyAlignment="1" applyProtection="1">
      <alignment horizontal="center"/>
    </xf>
    <xf numFmtId="0" fontId="0" fillId="5" borderId="0" xfId="0" applyFont="1" applyFill="1" applyBorder="1" applyAlignment="1" applyProtection="1">
      <alignment horizontal="center"/>
    </xf>
    <xf numFmtId="0" fontId="0" fillId="5" borderId="15" xfId="0" applyFont="1" applyFill="1" applyBorder="1" applyAlignment="1" applyProtection="1">
      <alignment horizontal="center"/>
    </xf>
    <xf numFmtId="44" fontId="0" fillId="0" borderId="33" xfId="1" applyFont="1" applyFill="1" applyBorder="1" applyAlignment="1" applyProtection="1">
      <alignment horizontal="center"/>
    </xf>
    <xf numFmtId="44" fontId="0" fillId="0" borderId="34" xfId="1" applyFont="1" applyFill="1" applyBorder="1" applyAlignment="1" applyProtection="1">
      <alignment horizontal="center"/>
    </xf>
    <xf numFmtId="44" fontId="0" fillId="0" borderId="40" xfId="1" applyFont="1" applyFill="1" applyBorder="1" applyAlignment="1" applyProtection="1">
      <alignment horizontal="center"/>
    </xf>
    <xf numFmtId="9" fontId="0" fillId="0" borderId="23" xfId="13" applyFont="1" applyFill="1" applyBorder="1" applyAlignment="1" applyProtection="1">
      <alignment horizontal="center" vertical="center"/>
    </xf>
    <xf numFmtId="9" fontId="0" fillId="0" borderId="39" xfId="13" applyFont="1" applyFill="1" applyBorder="1" applyAlignment="1" applyProtection="1">
      <alignment horizontal="center" vertical="center"/>
    </xf>
    <xf numFmtId="9" fontId="0" fillId="0" borderId="27" xfId="13" applyFont="1" applyFill="1" applyBorder="1" applyAlignment="1" applyProtection="1">
      <alignment horizontal="center" vertical="center"/>
    </xf>
    <xf numFmtId="9" fontId="0" fillId="0" borderId="41" xfId="13" applyFont="1" applyFill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 wrapText="1"/>
    </xf>
    <xf numFmtId="9" fontId="0" fillId="0" borderId="24" xfId="13" applyFont="1" applyFill="1" applyBorder="1" applyAlignment="1" applyProtection="1">
      <alignment horizontal="center" vertical="center"/>
    </xf>
    <xf numFmtId="9" fontId="0" fillId="0" borderId="25" xfId="13" applyFont="1" applyFill="1" applyBorder="1" applyAlignment="1" applyProtection="1">
      <alignment horizontal="center" vertical="center"/>
    </xf>
    <xf numFmtId="9" fontId="0" fillId="0" borderId="26" xfId="13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/>
    </xf>
    <xf numFmtId="0" fontId="0" fillId="0" borderId="15" xfId="0" applyFont="1" applyBorder="1" applyProtection="1"/>
    <xf numFmtId="44" fontId="2" fillId="0" borderId="40" xfId="1" applyFont="1" applyBorder="1" applyProtection="1"/>
    <xf numFmtId="0" fontId="2" fillId="0" borderId="33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/>
    </xf>
    <xf numFmtId="0" fontId="2" fillId="2" borderId="25" xfId="0" applyFont="1" applyFill="1" applyBorder="1" applyAlignment="1" applyProtection="1">
      <alignment horizontal="center"/>
    </xf>
    <xf numFmtId="0" fontId="2" fillId="2" borderId="26" xfId="0" applyFont="1" applyFill="1" applyBorder="1" applyAlignment="1" applyProtection="1">
      <alignment horizontal="center"/>
    </xf>
    <xf numFmtId="10" fontId="0" fillId="0" borderId="24" xfId="13" applyNumberFormat="1" applyFont="1" applyBorder="1" applyAlignment="1" applyProtection="1">
      <alignment horizontal="center"/>
    </xf>
    <xf numFmtId="10" fontId="0" fillId="0" borderId="25" xfId="13" applyNumberFormat="1" applyFont="1" applyBorder="1" applyAlignment="1" applyProtection="1">
      <alignment horizontal="center"/>
    </xf>
    <xf numFmtId="10" fontId="0" fillId="0" borderId="26" xfId="13" applyNumberFormat="1" applyFont="1" applyBorder="1" applyAlignment="1" applyProtection="1">
      <alignment horizontal="center"/>
    </xf>
    <xf numFmtId="10" fontId="0" fillId="0" borderId="24" xfId="0" applyNumberFormat="1" applyFont="1" applyBorder="1" applyAlignment="1" applyProtection="1">
      <alignment horizontal="center"/>
    </xf>
    <xf numFmtId="10" fontId="0" fillId="0" borderId="25" xfId="0" applyNumberFormat="1" applyFont="1" applyBorder="1" applyAlignment="1" applyProtection="1">
      <alignment horizontal="center"/>
    </xf>
    <xf numFmtId="10" fontId="0" fillId="0" borderId="26" xfId="0" applyNumberFormat="1" applyFont="1" applyBorder="1" applyAlignment="1" applyProtection="1">
      <alignment horizontal="center"/>
    </xf>
    <xf numFmtId="44" fontId="0" fillId="0" borderId="24" xfId="0" applyNumberFormat="1" applyFont="1" applyBorder="1" applyAlignment="1" applyProtection="1">
      <alignment horizontal="center"/>
    </xf>
    <xf numFmtId="44" fontId="0" fillId="0" borderId="25" xfId="0" applyNumberFormat="1" applyFont="1" applyBorder="1" applyAlignment="1" applyProtection="1">
      <alignment horizontal="center"/>
    </xf>
    <xf numFmtId="44" fontId="0" fillId="0" borderId="26" xfId="0" applyNumberFormat="1" applyFont="1" applyBorder="1" applyAlignment="1" applyProtection="1">
      <alignment horizontal="center"/>
    </xf>
    <xf numFmtId="0" fontId="2" fillId="0" borderId="39" xfId="0" applyFont="1" applyBorder="1" applyAlignment="1" applyProtection="1">
      <protection locked="0"/>
    </xf>
    <xf numFmtId="0" fontId="2" fillId="0" borderId="42" xfId="0" applyFont="1" applyBorder="1" applyAlignment="1" applyProtection="1"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protection locked="0"/>
    </xf>
    <xf numFmtId="0" fontId="2" fillId="0" borderId="38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5" xfId="0" applyFont="1" applyFill="1" applyBorder="1" applyAlignment="1" applyProtection="1">
      <protection locked="0"/>
    </xf>
    <xf numFmtId="0" fontId="2" fillId="0" borderId="38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2" fillId="0" borderId="33" xfId="0" applyFont="1" applyFill="1" applyBorder="1" applyAlignment="1" applyProtection="1">
      <alignment horizontal="center"/>
      <protection locked="0"/>
    </xf>
    <xf numFmtId="0" fontId="2" fillId="0" borderId="43" xfId="0" applyFont="1" applyFill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protection locked="0"/>
    </xf>
    <xf numFmtId="0" fontId="0" fillId="0" borderId="34" xfId="0" applyFont="1" applyBorder="1" applyAlignment="1" applyProtection="1">
      <alignment horizontal="left"/>
      <protection locked="0"/>
    </xf>
    <xf numFmtId="0" fontId="2" fillId="0" borderId="34" xfId="0" applyFont="1" applyFill="1" applyBorder="1" applyAlignment="1" applyProtection="1">
      <alignment horizontal="center"/>
      <protection locked="0"/>
    </xf>
    <xf numFmtId="0" fontId="2" fillId="0" borderId="40" xfId="0" applyFont="1" applyFill="1" applyBorder="1" applyAlignment="1" applyProtection="1">
      <alignment horizontal="center"/>
      <protection locked="0"/>
    </xf>
    <xf numFmtId="0" fontId="0" fillId="0" borderId="44" xfId="0" applyFont="1" applyBorder="1" applyProtection="1">
      <protection locked="0"/>
    </xf>
    <xf numFmtId="0" fontId="0" fillId="0" borderId="34" xfId="0" applyFont="1" applyBorder="1" applyProtection="1">
      <protection locked="0"/>
    </xf>
    <xf numFmtId="0" fontId="0" fillId="0" borderId="43" xfId="0" applyFont="1" applyBorder="1" applyProtection="1"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4" fontId="11" fillId="0" borderId="49" xfId="12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protection locked="0"/>
    </xf>
    <xf numFmtId="166" fontId="9" fillId="0" borderId="13" xfId="0" applyNumberFormat="1" applyFont="1" applyBorder="1" applyAlignment="1" applyProtection="1">
      <alignment horizontal="center"/>
      <protection locked="0"/>
    </xf>
    <xf numFmtId="4" fontId="12" fillId="0" borderId="47" xfId="12" applyNumberFormat="1" applyFont="1" applyBorder="1" applyAlignment="1" applyProtection="1">
      <alignment horizontal="center" vertical="center"/>
    </xf>
    <xf numFmtId="4" fontId="12" fillId="0" borderId="48" xfId="12" applyNumberFormat="1" applyFont="1" applyBorder="1" applyAlignment="1" applyProtection="1">
      <alignment horizontal="center" vertical="center"/>
    </xf>
  </cellXfs>
  <cellStyles count="14">
    <cellStyle name="Moeda" xfId="1" builtinId="4"/>
    <cellStyle name="Moeda 2" xfId="3"/>
    <cellStyle name="Moeda 2 2" xfId="6"/>
    <cellStyle name="Moeda 3" xfId="7"/>
    <cellStyle name="Moeda 4" xfId="9"/>
    <cellStyle name="Normal" xfId="0" builtinId="0"/>
    <cellStyle name="Normal 2" xfId="10"/>
    <cellStyle name="Normal 3" xfId="2"/>
    <cellStyle name="Normal 4" xfId="4"/>
    <cellStyle name="Normal 5" xfId="8"/>
    <cellStyle name="Porcentagem" xfId="13" builtinId="5"/>
    <cellStyle name="Porcentagem 2" xfId="11"/>
    <cellStyle name="Vírgula" xfId="12" builtinId="3"/>
    <cellStyle name="Vírgula 5" xfId="5"/>
  </cellStyles>
  <dxfs count="7">
    <dxf>
      <fill>
        <patternFill>
          <bgColor theme="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0</xdr:rowOff>
    </xdr:from>
    <xdr:to>
      <xdr:col>1</xdr:col>
      <xdr:colOff>561976</xdr:colOff>
      <xdr:row>8</xdr:row>
      <xdr:rowOff>18707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0CF57DDE-E558-46C7-8914-E5670256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90500"/>
          <a:ext cx="1123950" cy="135220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303439</xdr:colOff>
      <xdr:row>0</xdr:row>
      <xdr:rowOff>55588</xdr:rowOff>
    </xdr:from>
    <xdr:to>
      <xdr:col>3</xdr:col>
      <xdr:colOff>1706676</xdr:colOff>
      <xdr:row>7</xdr:row>
      <xdr:rowOff>74295</xdr:rowOff>
    </xdr:to>
    <xdr:pic>
      <xdr:nvPicPr>
        <xdr:cNvPr id="5" name="Imagem 4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0CF57DDE-E558-46C7-8914-E5670256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5139" y="55588"/>
          <a:ext cx="1403237" cy="129886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47625</xdr:rowOff>
    </xdr:from>
    <xdr:to>
      <xdr:col>1</xdr:col>
      <xdr:colOff>2419350</xdr:colOff>
      <xdr:row>8</xdr:row>
      <xdr:rowOff>38100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0CF57DDE-E558-46C7-8914-E5670256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625"/>
          <a:ext cx="2533650" cy="152400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1</xdr:col>
      <xdr:colOff>727910</xdr:colOff>
      <xdr:row>7</xdr:row>
      <xdr:rowOff>104775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BE510F55-ACAF-4DFD-B3A4-3DE5E83C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1166060" cy="1362075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s/PROCESSOS%20-%20EM%20AN&#193;LISE/PIRES%20BELO/PRA&#199;A/CD/OR&#199;AMENTO%20PRA&#199;A%20PIRES%20B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ÓRIA DE CÁLCULO"/>
      <sheetName val="BDI"/>
      <sheetName val="CRONOGRAMA"/>
      <sheetName val="COMPOSIÇÃO"/>
    </sheetNames>
    <sheetDataSet>
      <sheetData sheetId="0">
        <row r="1">
          <cell r="C1" t="str">
            <v>PREFEITURA MUNICIPAL DE CATALÃO</v>
          </cell>
        </row>
        <row r="3">
          <cell r="C3" t="str">
            <v>SETOR</v>
          </cell>
          <cell r="D3" t="str">
            <v>SECRETARIA MUNICIPAL DE OBRAS</v>
          </cell>
        </row>
        <row r="4">
          <cell r="C4" t="str">
            <v>OBJETO</v>
          </cell>
        </row>
        <row r="5">
          <cell r="C5" t="str">
            <v>PROCESSO</v>
          </cell>
        </row>
        <row r="6">
          <cell r="C6" t="str">
            <v>ENDEREÇO</v>
          </cell>
        </row>
        <row r="7">
          <cell r="C7" t="str">
            <v>TABELAS</v>
          </cell>
        </row>
        <row r="9">
          <cell r="C9" t="str">
            <v xml:space="preserve">DATA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A28" zoomScale="115" zoomScaleNormal="115" workbookViewId="0">
      <selection activeCell="I45" sqref="I45"/>
    </sheetView>
  </sheetViews>
  <sheetFormatPr defaultRowHeight="14.4" x14ac:dyDescent="0.3"/>
  <cols>
    <col min="1" max="1" width="8.88671875" style="54"/>
    <col min="2" max="2" width="9.33203125" style="54" bestFit="1" customWidth="1"/>
    <col min="3" max="3" width="10.44140625" style="98" bestFit="1" customWidth="1"/>
    <col min="4" max="4" width="64.44140625" style="54" customWidth="1"/>
    <col min="5" max="5" width="8.5546875" style="99" bestFit="1" customWidth="1"/>
    <col min="6" max="6" width="5.6640625" style="54" bestFit="1" customWidth="1"/>
    <col min="7" max="7" width="11.88671875" style="96" bestFit="1" customWidth="1"/>
    <col min="8" max="8" width="15.33203125" style="96" bestFit="1" customWidth="1"/>
    <col min="9" max="9" width="14.6640625" style="96" bestFit="1" customWidth="1"/>
    <col min="10" max="10" width="8.88671875" style="54"/>
    <col min="11" max="11" width="12.6640625" style="54" bestFit="1" customWidth="1"/>
    <col min="12" max="16384" width="8.88671875" style="54"/>
  </cols>
  <sheetData>
    <row r="1" spans="1:12" x14ac:dyDescent="0.3">
      <c r="A1" s="50"/>
      <c r="B1" s="51"/>
      <c r="C1" s="52" t="s">
        <v>0</v>
      </c>
      <c r="D1" s="52"/>
      <c r="E1" s="52"/>
      <c r="F1" s="52"/>
      <c r="G1" s="52"/>
      <c r="H1" s="52"/>
      <c r="I1" s="53"/>
    </row>
    <row r="2" spans="1:12" x14ac:dyDescent="0.3">
      <c r="A2" s="55"/>
      <c r="B2" s="56"/>
      <c r="C2" s="57" t="s">
        <v>1</v>
      </c>
      <c r="D2" s="57"/>
      <c r="E2" s="57"/>
      <c r="F2" s="57"/>
      <c r="G2" s="57"/>
      <c r="H2" s="57"/>
      <c r="I2" s="58"/>
    </row>
    <row r="3" spans="1:12" x14ac:dyDescent="0.3">
      <c r="A3" s="55"/>
      <c r="B3" s="56"/>
      <c r="C3" s="59" t="s">
        <v>2</v>
      </c>
      <c r="D3" s="60" t="s">
        <v>3</v>
      </c>
      <c r="E3" s="61"/>
      <c r="F3" s="59"/>
      <c r="G3" s="62"/>
      <c r="H3" s="62"/>
      <c r="I3" s="63"/>
    </row>
    <row r="4" spans="1:12" x14ac:dyDescent="0.3">
      <c r="A4" s="55"/>
      <c r="B4" s="56"/>
      <c r="C4" s="59" t="s">
        <v>4</v>
      </c>
      <c r="D4" s="60" t="s">
        <v>121</v>
      </c>
      <c r="E4" s="61"/>
      <c r="F4" s="59"/>
      <c r="G4" s="62"/>
      <c r="H4" s="62"/>
      <c r="I4" s="63"/>
    </row>
    <row r="5" spans="1:12" x14ac:dyDescent="0.3">
      <c r="A5" s="55"/>
      <c r="B5" s="56"/>
      <c r="C5" s="59" t="s">
        <v>5</v>
      </c>
      <c r="D5" s="60">
        <v>2021031251</v>
      </c>
      <c r="E5" s="64"/>
      <c r="F5" s="65"/>
      <c r="G5" s="66"/>
      <c r="H5" s="67"/>
      <c r="I5" s="63"/>
    </row>
    <row r="6" spans="1:12" x14ac:dyDescent="0.3">
      <c r="A6" s="55"/>
      <c r="B6" s="56"/>
      <c r="C6" s="59" t="s">
        <v>6</v>
      </c>
      <c r="D6" s="68" t="s">
        <v>120</v>
      </c>
      <c r="E6" s="64"/>
      <c r="F6" s="65"/>
      <c r="G6" s="67"/>
      <c r="H6" s="67"/>
      <c r="I6" s="63"/>
    </row>
    <row r="7" spans="1:12" x14ac:dyDescent="0.3">
      <c r="A7" s="55"/>
      <c r="B7" s="56"/>
      <c r="C7" s="59" t="s">
        <v>7</v>
      </c>
      <c r="D7" s="69" t="s">
        <v>125</v>
      </c>
      <c r="E7" s="69"/>
      <c r="F7" s="69"/>
      <c r="G7" s="69"/>
      <c r="H7" s="69"/>
      <c r="I7" s="70"/>
    </row>
    <row r="8" spans="1:12" x14ac:dyDescent="0.3">
      <c r="A8" s="55"/>
      <c r="B8" s="56"/>
      <c r="C8" s="59" t="s">
        <v>8</v>
      </c>
      <c r="D8" s="60" t="s">
        <v>122</v>
      </c>
      <c r="E8" s="61"/>
      <c r="F8" s="65"/>
      <c r="G8" s="67"/>
      <c r="H8" s="67"/>
      <c r="I8" s="63"/>
    </row>
    <row r="9" spans="1:12" ht="15" thickBot="1" x14ac:dyDescent="0.35">
      <c r="A9" s="71"/>
      <c r="B9" s="72"/>
      <c r="C9" s="59" t="s">
        <v>9</v>
      </c>
      <c r="D9" s="60">
        <v>0.23880000000000001</v>
      </c>
      <c r="E9" s="73"/>
      <c r="F9" s="74"/>
      <c r="G9" s="75"/>
      <c r="H9" s="76"/>
      <c r="I9" s="77"/>
    </row>
    <row r="10" spans="1:12" ht="15" thickBot="1" x14ac:dyDescent="0.35">
      <c r="A10" s="78"/>
      <c r="B10" s="79"/>
      <c r="C10" s="79"/>
      <c r="D10" s="80"/>
      <c r="E10" s="81"/>
      <c r="F10" s="78"/>
      <c r="G10" s="82"/>
      <c r="H10" s="83"/>
      <c r="I10" s="84"/>
    </row>
    <row r="11" spans="1:12" x14ac:dyDescent="0.3">
      <c r="A11" s="19" t="s">
        <v>10</v>
      </c>
      <c r="B11" s="20" t="s">
        <v>11</v>
      </c>
      <c r="C11" s="21" t="s">
        <v>12</v>
      </c>
      <c r="D11" s="22" t="s">
        <v>13</v>
      </c>
      <c r="E11" s="23" t="s">
        <v>14</v>
      </c>
      <c r="F11" s="19" t="s">
        <v>15</v>
      </c>
      <c r="G11" s="24" t="s">
        <v>16</v>
      </c>
      <c r="H11" s="24" t="s">
        <v>17</v>
      </c>
      <c r="I11" s="24" t="s">
        <v>18</v>
      </c>
    </row>
    <row r="12" spans="1:12" x14ac:dyDescent="0.3">
      <c r="A12" s="26">
        <v>1</v>
      </c>
      <c r="B12" s="26" t="s">
        <v>19</v>
      </c>
      <c r="C12" s="26">
        <v>20000</v>
      </c>
      <c r="D12" s="27" t="s">
        <v>22</v>
      </c>
      <c r="E12" s="28"/>
      <c r="F12" s="27"/>
      <c r="G12" s="29"/>
      <c r="H12" s="29"/>
      <c r="I12" s="29"/>
    </row>
    <row r="13" spans="1:12" ht="32.25" customHeight="1" x14ac:dyDescent="0.3">
      <c r="A13" s="100" t="s">
        <v>54</v>
      </c>
      <c r="B13" s="100" t="s">
        <v>19</v>
      </c>
      <c r="C13" s="101">
        <v>21301</v>
      </c>
      <c r="D13" s="102" t="s">
        <v>21</v>
      </c>
      <c r="E13" s="103">
        <f>Plan2!D15</f>
        <v>3</v>
      </c>
      <c r="F13" s="100" t="s">
        <v>20</v>
      </c>
      <c r="G13" s="89">
        <v>171.97</v>
      </c>
      <c r="H13" s="89">
        <v>2.02</v>
      </c>
      <c r="I13" s="89">
        <f t="shared" ref="I13" si="0">(H13+G13)*E13</f>
        <v>521.97</v>
      </c>
    </row>
    <row r="14" spans="1:12" ht="16.2" thickBot="1" x14ac:dyDescent="0.35">
      <c r="A14" s="42" t="s">
        <v>23</v>
      </c>
      <c r="B14" s="43"/>
      <c r="C14" s="43"/>
      <c r="D14" s="43"/>
      <c r="E14" s="43"/>
      <c r="F14" s="43"/>
      <c r="G14" s="43"/>
      <c r="H14" s="43"/>
      <c r="I14" s="25">
        <f>SUM(I13:I13)</f>
        <v>521.97</v>
      </c>
      <c r="J14" s="90"/>
      <c r="K14" s="90"/>
      <c r="L14" s="90"/>
    </row>
    <row r="15" spans="1:12" ht="15" thickBot="1" x14ac:dyDescent="0.35">
      <c r="A15" s="1" t="s">
        <v>10</v>
      </c>
      <c r="B15" s="2" t="s">
        <v>11</v>
      </c>
      <c r="C15" s="21" t="s">
        <v>12</v>
      </c>
      <c r="D15" s="22" t="s">
        <v>13</v>
      </c>
      <c r="E15" s="23" t="s">
        <v>14</v>
      </c>
      <c r="F15" s="19" t="s">
        <v>15</v>
      </c>
      <c r="G15" s="24" t="s">
        <v>16</v>
      </c>
      <c r="H15" s="24" t="s">
        <v>17</v>
      </c>
      <c r="I15" s="24" t="s">
        <v>18</v>
      </c>
    </row>
    <row r="16" spans="1:12" x14ac:dyDescent="0.3">
      <c r="A16" s="5">
        <v>2</v>
      </c>
      <c r="B16" s="30" t="s">
        <v>19</v>
      </c>
      <c r="C16" s="26">
        <v>52</v>
      </c>
      <c r="D16" s="27" t="s">
        <v>24</v>
      </c>
      <c r="E16" s="28"/>
      <c r="F16" s="27"/>
      <c r="G16" s="29"/>
      <c r="H16" s="29"/>
      <c r="I16" s="29"/>
    </row>
    <row r="17" spans="1:12" ht="15" thickBot="1" x14ac:dyDescent="0.35">
      <c r="A17" s="104" t="s">
        <v>55</v>
      </c>
      <c r="B17" s="100" t="s">
        <v>19</v>
      </c>
      <c r="C17" s="101">
        <v>45052</v>
      </c>
      <c r="D17" s="100" t="s">
        <v>27</v>
      </c>
      <c r="E17" s="103">
        <f>Plan2!D22</f>
        <v>8.0384000000000011</v>
      </c>
      <c r="F17" s="100" t="s">
        <v>26</v>
      </c>
      <c r="G17" s="91">
        <v>565.47</v>
      </c>
      <c r="H17" s="91"/>
      <c r="I17" s="89">
        <f>(G17)*E17</f>
        <v>4545.4740480000009</v>
      </c>
    </row>
    <row r="18" spans="1:12" ht="16.2" thickBot="1" x14ac:dyDescent="0.35">
      <c r="A18" s="40" t="s">
        <v>23</v>
      </c>
      <c r="B18" s="41"/>
      <c r="C18" s="43"/>
      <c r="D18" s="43"/>
      <c r="E18" s="43"/>
      <c r="F18" s="43"/>
      <c r="G18" s="43"/>
      <c r="H18" s="43"/>
      <c r="I18" s="25">
        <f>SUM(I17:I17)</f>
        <v>4545.4740480000009</v>
      </c>
      <c r="J18" s="90"/>
      <c r="K18" s="90"/>
      <c r="L18" s="90"/>
    </row>
    <row r="19" spans="1:12" x14ac:dyDescent="0.3">
      <c r="A19" s="19" t="s">
        <v>10</v>
      </c>
      <c r="B19" s="20" t="s">
        <v>11</v>
      </c>
      <c r="C19" s="21" t="s">
        <v>12</v>
      </c>
      <c r="D19" s="22" t="s">
        <v>13</v>
      </c>
      <c r="E19" s="23" t="s">
        <v>14</v>
      </c>
      <c r="F19" s="19" t="s">
        <v>15</v>
      </c>
      <c r="G19" s="24" t="s">
        <v>16</v>
      </c>
      <c r="H19" s="24" t="s">
        <v>17</v>
      </c>
      <c r="I19" s="24" t="s">
        <v>18</v>
      </c>
    </row>
    <row r="20" spans="1:12" x14ac:dyDescent="0.3">
      <c r="A20" s="26">
        <v>3</v>
      </c>
      <c r="B20" s="26" t="s">
        <v>19</v>
      </c>
      <c r="C20" s="26">
        <v>53</v>
      </c>
      <c r="D20" s="27" t="s">
        <v>28</v>
      </c>
      <c r="E20" s="28"/>
      <c r="F20" s="27"/>
      <c r="G20" s="29"/>
      <c r="H20" s="29"/>
      <c r="I20" s="29"/>
    </row>
    <row r="21" spans="1:12" x14ac:dyDescent="0.3">
      <c r="A21" s="100" t="s">
        <v>56</v>
      </c>
      <c r="B21" s="100" t="s">
        <v>19</v>
      </c>
      <c r="C21" s="101">
        <v>45070</v>
      </c>
      <c r="D21" s="100" t="s">
        <v>29</v>
      </c>
      <c r="E21" s="103">
        <f>Plan2!D29</f>
        <v>8.0384000000000011</v>
      </c>
      <c r="F21" s="100" t="s">
        <v>30</v>
      </c>
      <c r="G21" s="91">
        <v>1005.83</v>
      </c>
      <c r="H21" s="91"/>
      <c r="I21" s="89">
        <f>G21*E21</f>
        <v>8085.2638720000014</v>
      </c>
    </row>
    <row r="22" spans="1:12" ht="16.2" thickBot="1" x14ac:dyDescent="0.35">
      <c r="A22" s="42" t="s">
        <v>23</v>
      </c>
      <c r="B22" s="43"/>
      <c r="C22" s="43"/>
      <c r="D22" s="43"/>
      <c r="E22" s="43"/>
      <c r="F22" s="43"/>
      <c r="G22" s="43"/>
      <c r="H22" s="43"/>
      <c r="I22" s="25">
        <f>I21</f>
        <v>8085.2638720000014</v>
      </c>
      <c r="J22" s="90"/>
      <c r="K22" s="90"/>
      <c r="L22" s="90"/>
    </row>
    <row r="23" spans="1:12" ht="15" thickBot="1" x14ac:dyDescent="0.35">
      <c r="A23" s="1" t="s">
        <v>10</v>
      </c>
      <c r="B23" s="2" t="s">
        <v>11</v>
      </c>
      <c r="C23" s="3" t="s">
        <v>12</v>
      </c>
      <c r="D23" s="4" t="s">
        <v>13</v>
      </c>
      <c r="E23" s="8" t="s">
        <v>14</v>
      </c>
      <c r="F23" s="1" t="s">
        <v>15</v>
      </c>
      <c r="G23" s="6" t="s">
        <v>16</v>
      </c>
      <c r="H23" s="6" t="s">
        <v>17</v>
      </c>
      <c r="I23" s="6" t="s">
        <v>18</v>
      </c>
    </row>
    <row r="24" spans="1:12" x14ac:dyDescent="0.3">
      <c r="A24" s="31">
        <v>4</v>
      </c>
      <c r="B24" s="32" t="s">
        <v>19</v>
      </c>
      <c r="C24" s="32">
        <v>55</v>
      </c>
      <c r="D24" s="33" t="s">
        <v>31</v>
      </c>
      <c r="E24" s="34"/>
      <c r="F24" s="35"/>
      <c r="G24" s="36"/>
      <c r="H24" s="36"/>
      <c r="I24" s="37"/>
    </row>
    <row r="25" spans="1:12" x14ac:dyDescent="0.3">
      <c r="A25" s="100" t="s">
        <v>57</v>
      </c>
      <c r="B25" s="100" t="s">
        <v>19</v>
      </c>
      <c r="C25" s="101">
        <v>45110</v>
      </c>
      <c r="D25" s="100" t="s">
        <v>25</v>
      </c>
      <c r="E25" s="103">
        <f>Plan2!D34</f>
        <v>42.348800000000004</v>
      </c>
      <c r="F25" s="100" t="s">
        <v>20</v>
      </c>
      <c r="G25" s="91">
        <v>99.19</v>
      </c>
      <c r="H25" s="91"/>
      <c r="I25" s="89">
        <f>G25*E25</f>
        <v>4200.5774719999999</v>
      </c>
    </row>
    <row r="26" spans="1:12" ht="28.8" x14ac:dyDescent="0.3">
      <c r="A26" s="100" t="s">
        <v>58</v>
      </c>
      <c r="B26" s="100" t="s">
        <v>19</v>
      </c>
      <c r="C26" s="101">
        <v>45120</v>
      </c>
      <c r="D26" s="102" t="s">
        <v>131</v>
      </c>
      <c r="E26" s="103">
        <f>Plan2!D37</f>
        <v>839</v>
      </c>
      <c r="F26" s="100" t="s">
        <v>32</v>
      </c>
      <c r="G26" s="91">
        <v>21.47</v>
      </c>
      <c r="H26" s="91"/>
      <c r="I26" s="89">
        <f t="shared" ref="I26:I27" si="1">G26*E26</f>
        <v>18013.329999999998</v>
      </c>
    </row>
    <row r="27" spans="1:12" x14ac:dyDescent="0.3">
      <c r="A27" s="100" t="s">
        <v>59</v>
      </c>
      <c r="B27" s="100" t="s">
        <v>19</v>
      </c>
      <c r="C27" s="101">
        <v>45131</v>
      </c>
      <c r="D27" s="100" t="s">
        <v>33</v>
      </c>
      <c r="E27" s="103">
        <f>Plan2!D42</f>
        <v>3.5360000000000005</v>
      </c>
      <c r="F27" s="100" t="s">
        <v>26</v>
      </c>
      <c r="G27" s="91">
        <v>603.12</v>
      </c>
      <c r="H27" s="91"/>
      <c r="I27" s="89">
        <f t="shared" si="1"/>
        <v>2132.6323200000002</v>
      </c>
    </row>
    <row r="28" spans="1:12" ht="16.2" thickBot="1" x14ac:dyDescent="0.35">
      <c r="A28" s="42" t="s">
        <v>23</v>
      </c>
      <c r="B28" s="43"/>
      <c r="C28" s="43"/>
      <c r="D28" s="43"/>
      <c r="E28" s="43"/>
      <c r="F28" s="43"/>
      <c r="G28" s="43"/>
      <c r="H28" s="43"/>
      <c r="I28" s="25">
        <f>SUM(I25:I27)</f>
        <v>24346.539792</v>
      </c>
      <c r="J28" s="90"/>
      <c r="K28" s="90"/>
      <c r="L28" s="90"/>
    </row>
    <row r="29" spans="1:12" x14ac:dyDescent="0.3">
      <c r="A29" s="19" t="s">
        <v>10</v>
      </c>
      <c r="B29" s="20" t="s">
        <v>11</v>
      </c>
      <c r="C29" s="21" t="s">
        <v>12</v>
      </c>
      <c r="D29" s="22" t="s">
        <v>13</v>
      </c>
      <c r="E29" s="23" t="s">
        <v>14</v>
      </c>
      <c r="F29" s="19" t="s">
        <v>15</v>
      </c>
      <c r="G29" s="24" t="s">
        <v>16</v>
      </c>
      <c r="H29" s="24" t="s">
        <v>17</v>
      </c>
      <c r="I29" s="24" t="s">
        <v>18</v>
      </c>
    </row>
    <row r="30" spans="1:12" x14ac:dyDescent="0.3">
      <c r="A30" s="26">
        <v>5</v>
      </c>
      <c r="B30" s="26" t="s">
        <v>19</v>
      </c>
      <c r="C30" s="26">
        <v>56</v>
      </c>
      <c r="D30" s="27" t="s">
        <v>34</v>
      </c>
      <c r="E30" s="28"/>
      <c r="F30" s="27"/>
      <c r="G30" s="29"/>
      <c r="H30" s="29"/>
      <c r="I30" s="29"/>
    </row>
    <row r="31" spans="1:12" x14ac:dyDescent="0.3">
      <c r="A31" s="100" t="s">
        <v>60</v>
      </c>
      <c r="B31" s="100" t="s">
        <v>19</v>
      </c>
      <c r="C31" s="101">
        <v>45135</v>
      </c>
      <c r="D31" s="100" t="s">
        <v>35</v>
      </c>
      <c r="E31" s="103">
        <v>45</v>
      </c>
      <c r="F31" s="100" t="s">
        <v>36</v>
      </c>
      <c r="G31" s="91">
        <v>75.790000000000006</v>
      </c>
      <c r="H31" s="91"/>
      <c r="I31" s="89">
        <f>G31*E31</f>
        <v>3410.55</v>
      </c>
    </row>
    <row r="32" spans="1:12" ht="16.2" thickBot="1" x14ac:dyDescent="0.35">
      <c r="A32" s="42" t="s">
        <v>23</v>
      </c>
      <c r="B32" s="43"/>
      <c r="C32" s="43"/>
      <c r="D32" s="43"/>
      <c r="E32" s="43"/>
      <c r="F32" s="43"/>
      <c r="G32" s="43"/>
      <c r="H32" s="43"/>
      <c r="I32" s="25">
        <f>I31</f>
        <v>3410.55</v>
      </c>
      <c r="J32" s="90"/>
      <c r="K32" s="90"/>
      <c r="L32" s="90"/>
    </row>
    <row r="33" spans="1:11" x14ac:dyDescent="0.3">
      <c r="A33" s="19" t="s">
        <v>10</v>
      </c>
      <c r="B33" s="20" t="s">
        <v>11</v>
      </c>
      <c r="C33" s="21" t="s">
        <v>12</v>
      </c>
      <c r="D33" s="22" t="s">
        <v>13</v>
      </c>
      <c r="E33" s="23" t="s">
        <v>14</v>
      </c>
      <c r="F33" s="19" t="s">
        <v>15</v>
      </c>
      <c r="G33" s="24" t="s">
        <v>16</v>
      </c>
      <c r="H33" s="24" t="s">
        <v>17</v>
      </c>
      <c r="I33" s="24" t="s">
        <v>18</v>
      </c>
    </row>
    <row r="34" spans="1:11" x14ac:dyDescent="0.3">
      <c r="A34" s="26">
        <v>6</v>
      </c>
      <c r="B34" s="26" t="s">
        <v>19</v>
      </c>
      <c r="C34" s="26">
        <v>57</v>
      </c>
      <c r="D34" s="27" t="s">
        <v>37</v>
      </c>
      <c r="E34" s="28"/>
      <c r="F34" s="27"/>
      <c r="G34" s="29"/>
      <c r="H34" s="29"/>
      <c r="I34" s="29"/>
    </row>
    <row r="35" spans="1:11" x14ac:dyDescent="0.3">
      <c r="A35" s="100" t="s">
        <v>61</v>
      </c>
      <c r="B35" s="105" t="s">
        <v>49</v>
      </c>
      <c r="C35" s="105"/>
      <c r="D35" s="100" t="s">
        <v>44</v>
      </c>
      <c r="E35" s="103">
        <f>Plan2!D50</f>
        <v>5</v>
      </c>
      <c r="F35" s="100" t="s">
        <v>48</v>
      </c>
      <c r="G35" s="94">
        <v>17600</v>
      </c>
      <c r="H35" s="95"/>
      <c r="I35" s="89">
        <f>E35*G35</f>
        <v>88000</v>
      </c>
    </row>
    <row r="36" spans="1:11" x14ac:dyDescent="0.3">
      <c r="A36" s="100" t="s">
        <v>62</v>
      </c>
      <c r="B36" s="105" t="s">
        <v>49</v>
      </c>
      <c r="C36" s="105"/>
      <c r="D36" s="100" t="s">
        <v>45</v>
      </c>
      <c r="E36" s="103">
        <f>Plan2!D53</f>
        <v>5</v>
      </c>
      <c r="F36" s="100" t="s">
        <v>48</v>
      </c>
      <c r="G36" s="94">
        <v>3750</v>
      </c>
      <c r="H36" s="95"/>
      <c r="I36" s="89">
        <f t="shared" ref="I36:I39" si="2">E36*G36</f>
        <v>18750</v>
      </c>
    </row>
    <row r="37" spans="1:11" x14ac:dyDescent="0.3">
      <c r="A37" s="100" t="s">
        <v>63</v>
      </c>
      <c r="B37" s="105" t="s">
        <v>49</v>
      </c>
      <c r="C37" s="105"/>
      <c r="D37" s="100" t="s">
        <v>46</v>
      </c>
      <c r="E37" s="103">
        <f>Plan2!D56</f>
        <v>5</v>
      </c>
      <c r="F37" s="100" t="s">
        <v>48</v>
      </c>
      <c r="G37" s="94">
        <v>450</v>
      </c>
      <c r="H37" s="95"/>
      <c r="I37" s="89">
        <f t="shared" si="2"/>
        <v>2250</v>
      </c>
    </row>
    <row r="38" spans="1:11" x14ac:dyDescent="0.3">
      <c r="A38" s="100" t="s">
        <v>64</v>
      </c>
      <c r="B38" s="105" t="s">
        <v>49</v>
      </c>
      <c r="C38" s="105"/>
      <c r="D38" s="100" t="s">
        <v>47</v>
      </c>
      <c r="E38" s="103">
        <f>Plan2!D60</f>
        <v>22</v>
      </c>
      <c r="F38" s="100" t="s">
        <v>84</v>
      </c>
      <c r="G38" s="94">
        <v>200</v>
      </c>
      <c r="H38" s="95"/>
      <c r="I38" s="89">
        <f t="shared" si="2"/>
        <v>4400</v>
      </c>
    </row>
    <row r="39" spans="1:11" x14ac:dyDescent="0.3">
      <c r="A39" s="100" t="s">
        <v>65</v>
      </c>
      <c r="B39" s="105" t="s">
        <v>49</v>
      </c>
      <c r="C39" s="105"/>
      <c r="D39" s="106" t="s">
        <v>87</v>
      </c>
      <c r="E39" s="103">
        <f>Plan2!D65</f>
        <v>23625</v>
      </c>
      <c r="F39" s="100" t="s">
        <v>86</v>
      </c>
      <c r="G39" s="94">
        <v>1.45</v>
      </c>
      <c r="H39" s="95"/>
      <c r="I39" s="89">
        <f t="shared" si="2"/>
        <v>34256.25</v>
      </c>
    </row>
    <row r="40" spans="1:11" ht="16.2" thickBot="1" x14ac:dyDescent="0.35">
      <c r="A40" s="42" t="s">
        <v>23</v>
      </c>
      <c r="B40" s="43"/>
      <c r="C40" s="43"/>
      <c r="D40" s="43"/>
      <c r="E40" s="43"/>
      <c r="F40" s="43"/>
      <c r="G40" s="43"/>
      <c r="H40" s="43"/>
      <c r="I40" s="25">
        <f>SUM(I35:I39)</f>
        <v>147656.25</v>
      </c>
    </row>
    <row r="41" spans="1:11" x14ac:dyDescent="0.3">
      <c r="A41" s="19" t="s">
        <v>10</v>
      </c>
      <c r="B41" s="20" t="s">
        <v>11</v>
      </c>
      <c r="C41" s="21" t="s">
        <v>12</v>
      </c>
      <c r="D41" s="22" t="s">
        <v>13</v>
      </c>
      <c r="E41" s="23" t="s">
        <v>14</v>
      </c>
      <c r="F41" s="19" t="s">
        <v>15</v>
      </c>
      <c r="G41" s="24" t="s">
        <v>16</v>
      </c>
      <c r="H41" s="24" t="s">
        <v>17</v>
      </c>
      <c r="I41" s="24" t="s">
        <v>18</v>
      </c>
      <c r="K41" s="96"/>
    </row>
    <row r="42" spans="1:11" x14ac:dyDescent="0.3">
      <c r="A42" s="26">
        <v>7</v>
      </c>
      <c r="B42" s="26" t="s">
        <v>19</v>
      </c>
      <c r="C42" s="26">
        <v>61</v>
      </c>
      <c r="D42" s="27" t="s">
        <v>38</v>
      </c>
      <c r="E42" s="28"/>
      <c r="F42" s="27"/>
      <c r="G42" s="29"/>
      <c r="H42" s="29"/>
      <c r="I42" s="29"/>
      <c r="K42" s="96"/>
    </row>
    <row r="43" spans="1:11" x14ac:dyDescent="0.3">
      <c r="A43" s="100" t="s">
        <v>66</v>
      </c>
      <c r="B43" s="100" t="s">
        <v>19</v>
      </c>
      <c r="C43" s="101">
        <v>45235</v>
      </c>
      <c r="D43" s="100" t="s">
        <v>39</v>
      </c>
      <c r="E43" s="103">
        <v>26</v>
      </c>
      <c r="F43" s="100" t="s">
        <v>40</v>
      </c>
      <c r="G43" s="91">
        <v>44.75</v>
      </c>
      <c r="H43" s="91"/>
      <c r="I43" s="89">
        <f>E43*G43</f>
        <v>1163.5</v>
      </c>
      <c r="K43" s="96"/>
    </row>
    <row r="44" spans="1:11" x14ac:dyDescent="0.3">
      <c r="A44" s="100" t="s">
        <v>123</v>
      </c>
      <c r="B44" s="100" t="s">
        <v>19</v>
      </c>
      <c r="C44" s="101">
        <v>270811</v>
      </c>
      <c r="D44" s="100" t="s">
        <v>126</v>
      </c>
      <c r="E44" s="103">
        <v>1</v>
      </c>
      <c r="F44" s="100" t="s">
        <v>127</v>
      </c>
      <c r="G44" s="97">
        <v>223.42</v>
      </c>
      <c r="H44" s="97">
        <v>314.18</v>
      </c>
      <c r="I44" s="89">
        <f>(G44+H44)*E44</f>
        <v>537.6</v>
      </c>
      <c r="K44" s="96"/>
    </row>
    <row r="45" spans="1:11" x14ac:dyDescent="0.3">
      <c r="A45" s="100" t="s">
        <v>124</v>
      </c>
      <c r="B45" s="100" t="s">
        <v>19</v>
      </c>
      <c r="C45" s="101">
        <v>270810</v>
      </c>
      <c r="D45" s="100" t="s">
        <v>130</v>
      </c>
      <c r="E45" s="103">
        <v>1</v>
      </c>
      <c r="F45" s="100" t="s">
        <v>127</v>
      </c>
      <c r="G45" s="97">
        <v>667.61</v>
      </c>
      <c r="H45" s="97">
        <v>3.99</v>
      </c>
      <c r="I45" s="89">
        <f>(G45+H45)*E45</f>
        <v>671.6</v>
      </c>
      <c r="K45" s="96"/>
    </row>
    <row r="46" spans="1:11" ht="16.2" thickBot="1" x14ac:dyDescent="0.35">
      <c r="A46" s="42" t="s">
        <v>23</v>
      </c>
      <c r="B46" s="43"/>
      <c r="C46" s="43"/>
      <c r="D46" s="43"/>
      <c r="E46" s="43"/>
      <c r="F46" s="43"/>
      <c r="G46" s="43"/>
      <c r="H46" s="43"/>
      <c r="I46" s="25">
        <f>SUM(I43:I45)</f>
        <v>2372.6999999999998</v>
      </c>
    </row>
    <row r="47" spans="1:11" ht="15" thickBot="1" x14ac:dyDescent="0.35"/>
    <row r="48" spans="1:11" ht="16.2" thickBot="1" x14ac:dyDescent="0.35">
      <c r="A48" s="92" t="s">
        <v>41</v>
      </c>
      <c r="B48" s="93"/>
      <c r="C48" s="93"/>
      <c r="D48" s="93"/>
      <c r="E48" s="93"/>
      <c r="F48" s="93"/>
      <c r="G48" s="93"/>
      <c r="H48" s="93"/>
      <c r="I48" s="7">
        <f>I46+I40+I32+I28+I22+I18+I14</f>
        <v>190938.74771200001</v>
      </c>
    </row>
    <row r="49" spans="1:9" ht="16.2" thickBot="1" x14ac:dyDescent="0.35">
      <c r="A49" s="92" t="s">
        <v>42</v>
      </c>
      <c r="B49" s="93"/>
      <c r="C49" s="93"/>
      <c r="D49" s="93"/>
      <c r="E49" s="93"/>
      <c r="F49" s="93"/>
      <c r="G49" s="93"/>
      <c r="H49" s="93"/>
      <c r="I49" s="9">
        <f>I48*0.2388</f>
        <v>45596.172953625603</v>
      </c>
    </row>
    <row r="50" spans="1:9" ht="16.2" thickBot="1" x14ac:dyDescent="0.35">
      <c r="A50" s="92" t="s">
        <v>43</v>
      </c>
      <c r="B50" s="93"/>
      <c r="C50" s="93"/>
      <c r="D50" s="93"/>
      <c r="E50" s="93"/>
      <c r="F50" s="93"/>
      <c r="G50" s="93"/>
      <c r="H50" s="93"/>
      <c r="I50" s="7">
        <f>I48+I49</f>
        <v>236534.9206656256</v>
      </c>
    </row>
  </sheetData>
  <sheetProtection algorithmName="SHA-512" hashValue="m6friiOUVlK9yn2NIf5g9yAbShb/mrEj8myWLhATuFVv1c+HKVeMB7+0afXvPaaoUkczN7JdEykXHwWAZNdoOg==" saltValue="WcFyQMCm1x/8Omw9pSrcHw==" spinCount="100000" sheet="1" objects="1" scenarios="1"/>
  <mergeCells count="30">
    <mergeCell ref="G17:H17"/>
    <mergeCell ref="A18:H18"/>
    <mergeCell ref="G21:H21"/>
    <mergeCell ref="A22:H22"/>
    <mergeCell ref="G25:H25"/>
    <mergeCell ref="G27:H27"/>
    <mergeCell ref="A28:H28"/>
    <mergeCell ref="G31:H31"/>
    <mergeCell ref="A49:H49"/>
    <mergeCell ref="G36:H36"/>
    <mergeCell ref="G37:H37"/>
    <mergeCell ref="G38:H38"/>
    <mergeCell ref="G39:H39"/>
    <mergeCell ref="G35:H35"/>
    <mergeCell ref="A50:H50"/>
    <mergeCell ref="A46:H46"/>
    <mergeCell ref="C1:I1"/>
    <mergeCell ref="C2:I2"/>
    <mergeCell ref="D7:I7"/>
    <mergeCell ref="A14:H14"/>
    <mergeCell ref="B35:C35"/>
    <mergeCell ref="B36:C36"/>
    <mergeCell ref="B37:C37"/>
    <mergeCell ref="B38:C38"/>
    <mergeCell ref="B39:C39"/>
    <mergeCell ref="A32:H32"/>
    <mergeCell ref="A40:H40"/>
    <mergeCell ref="G43:H43"/>
    <mergeCell ref="A48:H48"/>
    <mergeCell ref="G26:H26"/>
  </mergeCells>
  <pageMargins left="0.511811024" right="0.511811024" top="0.78740157499999996" bottom="0.78740157499999996" header="0.31496062000000002" footer="0.31496062000000002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workbookViewId="0">
      <selection activeCell="D8" sqref="A1:D8"/>
    </sheetView>
  </sheetViews>
  <sheetFormatPr defaultRowHeight="14.4" x14ac:dyDescent="0.3"/>
  <cols>
    <col min="1" max="1" width="10.44140625" style="54" bestFit="1" customWidth="1"/>
    <col min="2" max="2" width="67.6640625" style="136" customWidth="1"/>
    <col min="3" max="3" width="9.109375" style="98"/>
    <col min="4" max="4" width="38.88671875" style="99" customWidth="1"/>
    <col min="5" max="16384" width="8.88671875" style="54"/>
  </cols>
  <sheetData>
    <row r="1" spans="1:4" x14ac:dyDescent="0.3">
      <c r="A1" s="44" t="s">
        <v>0</v>
      </c>
      <c r="B1" s="45"/>
      <c r="C1" s="46"/>
      <c r="D1" s="15"/>
    </row>
    <row r="2" spans="1:4" x14ac:dyDescent="0.3">
      <c r="A2" s="47" t="s">
        <v>50</v>
      </c>
      <c r="B2" s="48"/>
      <c r="C2" s="49"/>
      <c r="D2" s="16"/>
    </row>
    <row r="3" spans="1:4" x14ac:dyDescent="0.3">
      <c r="A3" s="39" t="s">
        <v>2</v>
      </c>
      <c r="B3" s="10" t="s">
        <v>3</v>
      </c>
      <c r="C3" s="38"/>
      <c r="D3" s="17"/>
    </row>
    <row r="4" spans="1:4" x14ac:dyDescent="0.3">
      <c r="A4" s="39" t="s">
        <v>4</v>
      </c>
      <c r="B4" s="10" t="str">
        <f>Plan1!D4</f>
        <v>PONTE PRÉ MOLDADA</v>
      </c>
      <c r="C4" s="38"/>
      <c r="D4" s="17"/>
    </row>
    <row r="5" spans="1:4" x14ac:dyDescent="0.3">
      <c r="A5" s="39" t="s">
        <v>5</v>
      </c>
      <c r="B5" s="11">
        <f>Plan1!D5</f>
        <v>2021031251</v>
      </c>
      <c r="C5" s="38"/>
      <c r="D5" s="17"/>
    </row>
    <row r="6" spans="1:4" x14ac:dyDescent="0.3">
      <c r="A6" s="39" t="s">
        <v>6</v>
      </c>
      <c r="B6" s="10" t="str">
        <f>Plan1!D6</f>
        <v>COMUNIDADE - CUBATAÃO</v>
      </c>
      <c r="C6" s="38"/>
      <c r="D6" s="17"/>
    </row>
    <row r="7" spans="1:4" x14ac:dyDescent="0.3">
      <c r="A7" s="39" t="s">
        <v>7</v>
      </c>
      <c r="B7" s="10" t="str">
        <f>Plan1!D7</f>
        <v>TABELA RODOVIÁRIA - GOINFRA T135- TABELA CIVIL - GOINFRA 148</v>
      </c>
      <c r="C7" s="38"/>
      <c r="D7" s="17"/>
    </row>
    <row r="8" spans="1:4" ht="15" thickBot="1" x14ac:dyDescent="0.35">
      <c r="A8" s="12" t="s">
        <v>8</v>
      </c>
      <c r="B8" s="13" t="str">
        <f>Plan1!D8</f>
        <v>04 DE OUTUBRO DE 2021</v>
      </c>
      <c r="C8" s="14"/>
      <c r="D8" s="18"/>
    </row>
    <row r="9" spans="1:4" ht="15" thickBot="1" x14ac:dyDescent="0.35">
      <c r="A9" s="114"/>
      <c r="B9" s="115"/>
      <c r="C9" s="113"/>
      <c r="D9" s="116"/>
    </row>
    <row r="10" spans="1:4" x14ac:dyDescent="0.3">
      <c r="A10" s="117" t="s">
        <v>10</v>
      </c>
      <c r="B10" s="118" t="s">
        <v>51</v>
      </c>
      <c r="C10" s="117" t="s">
        <v>52</v>
      </c>
      <c r="D10" s="119" t="s">
        <v>53</v>
      </c>
    </row>
    <row r="11" spans="1:4" x14ac:dyDescent="0.3">
      <c r="A11" s="120" t="str">
        <f>Plan1!D12</f>
        <v xml:space="preserve">SERVIÇOS PRELIMINARES </v>
      </c>
      <c r="B11" s="121"/>
      <c r="C11" s="121"/>
      <c r="D11" s="122"/>
    </row>
    <row r="12" spans="1:4" ht="28.8" x14ac:dyDescent="0.3">
      <c r="A12" s="85" t="str">
        <f>Plan1!A13</f>
        <v>1.2</v>
      </c>
      <c r="B12" s="87" t="str">
        <f>Plan1!D13</f>
        <v>PLACA DE OBRA PLOTADA EM CHAPA METÁLICA 26 , AFIXADA EM CAVALETES DE MADEIRA DE LEI (VIGOTAS 6X12CM) - PADRÃO GOINFRA</v>
      </c>
      <c r="C12" s="86" t="str">
        <f>Plan1!F13</f>
        <v>m2</v>
      </c>
      <c r="D12" s="88" t="s">
        <v>67</v>
      </c>
    </row>
    <row r="13" spans="1:4" x14ac:dyDescent="0.3">
      <c r="A13" s="85"/>
      <c r="B13" s="87" t="s">
        <v>68</v>
      </c>
      <c r="C13" s="86"/>
      <c r="D13" s="88">
        <v>2</v>
      </c>
    </row>
    <row r="14" spans="1:4" x14ac:dyDescent="0.3">
      <c r="A14" s="85"/>
      <c r="B14" s="87" t="s">
        <v>70</v>
      </c>
      <c r="C14" s="86"/>
      <c r="D14" s="88">
        <v>1.5</v>
      </c>
    </row>
    <row r="15" spans="1:4" x14ac:dyDescent="0.3">
      <c r="A15" s="123" t="s">
        <v>41</v>
      </c>
      <c r="B15" s="124"/>
      <c r="C15" s="125"/>
      <c r="D15" s="126">
        <f>D13*D14</f>
        <v>3</v>
      </c>
    </row>
    <row r="16" spans="1:4" x14ac:dyDescent="0.3">
      <c r="A16" s="127" t="str">
        <f>Plan1!D16</f>
        <v>INFRA-ESTRUTURA</v>
      </c>
      <c r="B16" s="127"/>
      <c r="C16" s="127"/>
      <c r="D16" s="127"/>
    </row>
    <row r="17" spans="1:4" x14ac:dyDescent="0.3">
      <c r="A17" s="85" t="str">
        <f>Plan1!A17</f>
        <v>2.1</v>
      </c>
      <c r="B17" s="87" t="str">
        <f>Plan1!D17</f>
        <v>CONCRETO FCK=20 MPA</v>
      </c>
      <c r="C17" s="86" t="str">
        <f>Plan1!F17</f>
        <v xml:space="preserve"> m3 </v>
      </c>
      <c r="D17" s="88" t="s">
        <v>71</v>
      </c>
    </row>
    <row r="18" spans="1:4" x14ac:dyDescent="0.3">
      <c r="A18" s="85"/>
      <c r="B18" s="87" t="s">
        <v>72</v>
      </c>
      <c r="C18" s="86"/>
      <c r="D18" s="88">
        <v>0.8</v>
      </c>
    </row>
    <row r="19" spans="1:4" x14ac:dyDescent="0.3">
      <c r="A19" s="85"/>
      <c r="B19" s="87" t="s">
        <v>70</v>
      </c>
      <c r="C19" s="86"/>
      <c r="D19" s="88">
        <v>4</v>
      </c>
    </row>
    <row r="20" spans="1:4" x14ac:dyDescent="0.3">
      <c r="A20" s="85"/>
      <c r="B20" s="87" t="s">
        <v>75</v>
      </c>
      <c r="C20" s="86"/>
      <c r="D20" s="88">
        <v>4</v>
      </c>
    </row>
    <row r="21" spans="1:4" x14ac:dyDescent="0.3">
      <c r="A21" s="85"/>
      <c r="B21" s="87" t="s">
        <v>73</v>
      </c>
      <c r="C21" s="86"/>
      <c r="D21" s="88" t="s">
        <v>74</v>
      </c>
    </row>
    <row r="22" spans="1:4" x14ac:dyDescent="0.3">
      <c r="A22" s="128" t="s">
        <v>85</v>
      </c>
      <c r="B22" s="129"/>
      <c r="C22" s="130"/>
      <c r="D22" s="126">
        <f>3.14*0.4^2*4*4</f>
        <v>8.0384000000000011</v>
      </c>
    </row>
    <row r="23" spans="1:4" x14ac:dyDescent="0.3">
      <c r="A23" s="131" t="str">
        <f>Plan1!D20</f>
        <v xml:space="preserve"> TUBULÃO CEU ABERTO (TCA)</v>
      </c>
      <c r="B23" s="132"/>
      <c r="C23" s="132"/>
      <c r="D23" s="133"/>
    </row>
    <row r="24" spans="1:4" x14ac:dyDescent="0.3">
      <c r="A24" s="85" t="str">
        <f>Plan1!A21</f>
        <v>3.1</v>
      </c>
      <c r="B24" s="87" t="str">
        <f>Plan1!D21</f>
        <v xml:space="preserve">(TCA) EM PEDRA MAT. 2ª CAT. </v>
      </c>
      <c r="C24" s="86" t="str">
        <f>Plan1!F21</f>
        <v>m3</v>
      </c>
      <c r="D24" s="88" t="str">
        <f>D17</f>
        <v xml:space="preserve">Volume </v>
      </c>
    </row>
    <row r="25" spans="1:4" x14ac:dyDescent="0.3">
      <c r="A25" s="85"/>
      <c r="B25" s="87" t="s">
        <v>72</v>
      </c>
      <c r="C25" s="86"/>
      <c r="D25" s="88">
        <v>0.8</v>
      </c>
    </row>
    <row r="26" spans="1:4" x14ac:dyDescent="0.3">
      <c r="A26" s="85"/>
      <c r="B26" s="87" t="s">
        <v>70</v>
      </c>
      <c r="C26" s="86"/>
      <c r="D26" s="88">
        <v>4</v>
      </c>
    </row>
    <row r="27" spans="1:4" x14ac:dyDescent="0.3">
      <c r="A27" s="85"/>
      <c r="B27" s="87" t="s">
        <v>75</v>
      </c>
      <c r="C27" s="86"/>
      <c r="D27" s="88">
        <v>4</v>
      </c>
    </row>
    <row r="28" spans="1:4" x14ac:dyDescent="0.3">
      <c r="A28" s="85"/>
      <c r="B28" s="87" t="s">
        <v>73</v>
      </c>
      <c r="C28" s="86"/>
      <c r="D28" s="88" t="s">
        <v>74</v>
      </c>
    </row>
    <row r="29" spans="1:4" x14ac:dyDescent="0.3">
      <c r="A29" s="134" t="s">
        <v>41</v>
      </c>
      <c r="B29" s="134"/>
      <c r="C29" s="134"/>
      <c r="D29" s="126">
        <f>3.14*0.4^2*4*4</f>
        <v>8.0384000000000011</v>
      </c>
    </row>
    <row r="30" spans="1:4" x14ac:dyDescent="0.3">
      <c r="A30" s="131" t="str">
        <f>Plan1!D24</f>
        <v>MESO-ESTRUTURA</v>
      </c>
      <c r="B30" s="132"/>
      <c r="C30" s="132"/>
      <c r="D30" s="133"/>
    </row>
    <row r="31" spans="1:4" x14ac:dyDescent="0.3">
      <c r="A31" s="85" t="str">
        <f>Plan1!A25</f>
        <v>4.1</v>
      </c>
      <c r="B31" s="87" t="str">
        <f>Plan1!D25</f>
        <v xml:space="preserve">FORMA CHAPA COMPENSADA RESINADA 12 MM (INCLUSO DESFORMA) </v>
      </c>
      <c r="C31" s="86" t="str">
        <f>Plan1!F25</f>
        <v>m2</v>
      </c>
      <c r="D31" s="88" t="s">
        <v>67</v>
      </c>
    </row>
    <row r="32" spans="1:4" x14ac:dyDescent="0.3">
      <c r="A32" s="85"/>
      <c r="B32" s="87" t="s">
        <v>78</v>
      </c>
      <c r="C32" s="86"/>
      <c r="D32" s="88">
        <f>(0.2*5.2)+(0.3*5.2)+(0.4*5.2)+(0.5*5.2)*(1.22*5.2)</f>
        <v>21.174400000000002</v>
      </c>
    </row>
    <row r="33" spans="1:4" x14ac:dyDescent="0.3">
      <c r="A33" s="85"/>
      <c r="B33" s="87" t="s">
        <v>75</v>
      </c>
      <c r="C33" s="86"/>
      <c r="D33" s="88">
        <v>2</v>
      </c>
    </row>
    <row r="34" spans="1:4" x14ac:dyDescent="0.3">
      <c r="A34" s="134" t="s">
        <v>41</v>
      </c>
      <c r="B34" s="134"/>
      <c r="C34" s="134"/>
      <c r="D34" s="126">
        <f>D32*D33</f>
        <v>42.348800000000004</v>
      </c>
    </row>
    <row r="35" spans="1:4" ht="28.8" x14ac:dyDescent="0.3">
      <c r="A35" s="85" t="str">
        <f>Plan1!A26</f>
        <v>4.2</v>
      </c>
      <c r="B35" s="87" t="str">
        <f>Plan1!D26</f>
        <v>AÇO CA50/60 AQUISIÇÃO, ARMAÇÃO E COLOCAÇÃO (INCLUSO PERDAS) - MESOESTRUTURA</v>
      </c>
      <c r="C35" s="86" t="str">
        <f>Plan1!F26</f>
        <v xml:space="preserve"> Kg </v>
      </c>
      <c r="D35" s="88" t="s">
        <v>80</v>
      </c>
    </row>
    <row r="36" spans="1:4" x14ac:dyDescent="0.3">
      <c r="A36" s="85"/>
      <c r="B36" s="87" t="s">
        <v>79</v>
      </c>
      <c r="C36" s="86"/>
      <c r="D36" s="88">
        <v>839</v>
      </c>
    </row>
    <row r="37" spans="1:4" x14ac:dyDescent="0.3">
      <c r="A37" s="134" t="s">
        <v>41</v>
      </c>
      <c r="B37" s="134"/>
      <c r="C37" s="134"/>
      <c r="D37" s="126">
        <f>D36</f>
        <v>839</v>
      </c>
    </row>
    <row r="38" spans="1:4" x14ac:dyDescent="0.3">
      <c r="A38" s="85" t="str">
        <f>Plan1!A27</f>
        <v>4.3</v>
      </c>
      <c r="B38" s="87" t="str">
        <f>Plan1!D27</f>
        <v>CONCRETO FCK=30 MPA COM ADITIVO</v>
      </c>
      <c r="C38" s="86" t="str">
        <f>Plan1!F27</f>
        <v xml:space="preserve"> m3 </v>
      </c>
      <c r="D38" s="88" t="s">
        <v>77</v>
      </c>
    </row>
    <row r="39" spans="1:4" x14ac:dyDescent="0.3">
      <c r="A39" s="85"/>
      <c r="B39" s="87" t="s">
        <v>76</v>
      </c>
      <c r="C39" s="86"/>
      <c r="D39" s="88">
        <v>5.2</v>
      </c>
    </row>
    <row r="40" spans="1:4" x14ac:dyDescent="0.3">
      <c r="A40" s="85"/>
      <c r="B40" s="87" t="s">
        <v>67</v>
      </c>
      <c r="C40" s="86"/>
      <c r="D40" s="88">
        <v>0.34</v>
      </c>
    </row>
    <row r="41" spans="1:4" x14ac:dyDescent="0.3">
      <c r="A41" s="85"/>
      <c r="B41" s="87" t="s">
        <v>75</v>
      </c>
      <c r="C41" s="86"/>
      <c r="D41" s="88">
        <v>2</v>
      </c>
    </row>
    <row r="42" spans="1:4" x14ac:dyDescent="0.3">
      <c r="A42" s="134" t="s">
        <v>41</v>
      </c>
      <c r="B42" s="134"/>
      <c r="C42" s="134"/>
      <c r="D42" s="126">
        <f>D41*D40*D39</f>
        <v>3.5360000000000005</v>
      </c>
    </row>
    <row r="43" spans="1:4" x14ac:dyDescent="0.3">
      <c r="A43" s="131" t="str">
        <f>Plan1!D30</f>
        <v>ESCORAMENTO</v>
      </c>
      <c r="B43" s="132"/>
      <c r="C43" s="132"/>
      <c r="D43" s="133"/>
    </row>
    <row r="44" spans="1:4" x14ac:dyDescent="0.3">
      <c r="A44" s="85" t="str">
        <f>Plan1!A31</f>
        <v>5.1</v>
      </c>
      <c r="B44" s="87" t="str">
        <f>Plan1!D31</f>
        <v xml:space="preserve">ESCORAMENTO PARA PONTE </v>
      </c>
      <c r="C44" s="86" t="str">
        <f>Plan1!F31</f>
        <v xml:space="preserve">m3 </v>
      </c>
      <c r="D44" s="88" t="s">
        <v>71</v>
      </c>
    </row>
    <row r="45" spans="1:4" x14ac:dyDescent="0.3">
      <c r="A45" s="85"/>
      <c r="B45" s="87" t="s">
        <v>81</v>
      </c>
      <c r="C45" s="86"/>
      <c r="D45" s="88">
        <f>45</f>
        <v>45</v>
      </c>
    </row>
    <row r="46" spans="1:4" x14ac:dyDescent="0.3">
      <c r="A46" s="134" t="s">
        <v>41</v>
      </c>
      <c r="B46" s="134"/>
      <c r="C46" s="134"/>
      <c r="D46" s="126">
        <f>D45</f>
        <v>45</v>
      </c>
    </row>
    <row r="47" spans="1:4" x14ac:dyDescent="0.3">
      <c r="A47" s="135" t="str">
        <f>Plan1!D34</f>
        <v>SUPER-ESTRUTURA</v>
      </c>
      <c r="B47" s="135"/>
      <c r="C47" s="135"/>
      <c r="D47" s="135"/>
    </row>
    <row r="48" spans="1:4" x14ac:dyDescent="0.3">
      <c r="A48" s="85" t="str">
        <f>Plan1!A35</f>
        <v>6.1</v>
      </c>
      <c r="B48" s="87" t="str">
        <f>Plan1!D35</f>
        <v xml:space="preserve">VIGAS PRE MOLDADAS DE 11M </v>
      </c>
      <c r="C48" s="86" t="str">
        <f>Plan1!F35</f>
        <v>und</v>
      </c>
      <c r="D48" s="88" t="s">
        <v>82</v>
      </c>
    </row>
    <row r="49" spans="1:12" x14ac:dyDescent="0.3">
      <c r="A49" s="85"/>
      <c r="B49" s="87" t="s">
        <v>83</v>
      </c>
      <c r="C49" s="86"/>
      <c r="D49" s="88">
        <v>5</v>
      </c>
    </row>
    <row r="50" spans="1:12" x14ac:dyDescent="0.3">
      <c r="A50" s="134" t="s">
        <v>41</v>
      </c>
      <c r="B50" s="134"/>
      <c r="C50" s="134"/>
      <c r="D50" s="126">
        <f>D49</f>
        <v>5</v>
      </c>
    </row>
    <row r="51" spans="1:12" x14ac:dyDescent="0.3">
      <c r="A51" s="85" t="str">
        <f>Plan1!A36</f>
        <v>6.2</v>
      </c>
      <c r="B51" s="87" t="str">
        <f>Plan1!D36</f>
        <v>MONTAGEM DE VIGAS PRE MOLDADAS</v>
      </c>
      <c r="C51" s="86" t="str">
        <f>Plan1!F36</f>
        <v>und</v>
      </c>
      <c r="D51" s="88" t="s">
        <v>82</v>
      </c>
    </row>
    <row r="52" spans="1:12" x14ac:dyDescent="0.3">
      <c r="A52" s="85"/>
      <c r="B52" s="87" t="s">
        <v>83</v>
      </c>
      <c r="C52" s="86"/>
      <c r="D52" s="88">
        <v>5</v>
      </c>
      <c r="L52" s="54" t="s">
        <v>85</v>
      </c>
    </row>
    <row r="53" spans="1:12" x14ac:dyDescent="0.3">
      <c r="A53" s="134" t="s">
        <v>41</v>
      </c>
      <c r="B53" s="134"/>
      <c r="C53" s="134"/>
      <c r="D53" s="126">
        <f>D52</f>
        <v>5</v>
      </c>
    </row>
    <row r="54" spans="1:12" x14ac:dyDescent="0.3">
      <c r="A54" s="85" t="str">
        <f>Plan1!A37</f>
        <v>6.3</v>
      </c>
      <c r="B54" s="87" t="str">
        <f>Plan1!D37</f>
        <v xml:space="preserve">ATIRAMENTO DE VIGAS PRE MOLDADAS </v>
      </c>
      <c r="C54" s="86" t="str">
        <f>Plan1!F37</f>
        <v>und</v>
      </c>
      <c r="D54" s="88" t="s">
        <v>82</v>
      </c>
    </row>
    <row r="55" spans="1:12" x14ac:dyDescent="0.3">
      <c r="A55" s="85"/>
      <c r="B55" s="87" t="s">
        <v>83</v>
      </c>
      <c r="C55" s="86"/>
      <c r="D55" s="88">
        <v>5</v>
      </c>
    </row>
    <row r="56" spans="1:12" x14ac:dyDescent="0.3">
      <c r="A56" s="134" t="s">
        <v>41</v>
      </c>
      <c r="B56" s="134"/>
      <c r="C56" s="134"/>
      <c r="D56" s="126">
        <f>D55</f>
        <v>5</v>
      </c>
    </row>
    <row r="57" spans="1:12" x14ac:dyDescent="0.3">
      <c r="A57" s="85" t="str">
        <f>Plan1!A38</f>
        <v>6.4</v>
      </c>
      <c r="B57" s="87" t="str">
        <f>Plan1!D38</f>
        <v xml:space="preserve">GUARDA CORPO PRE MOLDADO 30 CM DE ALTURA </v>
      </c>
      <c r="C57" s="86" t="str">
        <f>Plan1!F38</f>
        <v>m</v>
      </c>
      <c r="D57" s="88" t="s">
        <v>69</v>
      </c>
    </row>
    <row r="58" spans="1:12" x14ac:dyDescent="0.3">
      <c r="A58" s="85"/>
      <c r="B58" s="87" t="s">
        <v>69</v>
      </c>
      <c r="C58" s="86"/>
      <c r="D58" s="88">
        <v>11</v>
      </c>
    </row>
    <row r="59" spans="1:12" x14ac:dyDescent="0.3">
      <c r="A59" s="85"/>
      <c r="B59" s="87" t="s">
        <v>75</v>
      </c>
      <c r="C59" s="86"/>
      <c r="D59" s="88">
        <v>2</v>
      </c>
    </row>
    <row r="60" spans="1:12" x14ac:dyDescent="0.3">
      <c r="A60" s="134" t="s">
        <v>41</v>
      </c>
      <c r="B60" s="134"/>
      <c r="C60" s="134"/>
      <c r="D60" s="126">
        <f>D59*D58</f>
        <v>22</v>
      </c>
    </row>
    <row r="61" spans="1:12" x14ac:dyDescent="0.3">
      <c r="A61" s="85" t="str">
        <f>Plan1!A39</f>
        <v>6.5</v>
      </c>
      <c r="B61" s="87" t="str">
        <f>Plan1!D39</f>
        <v>TRANSPORTE DE VIGAS PRE MOLDADOS E GUARDA CORPO</v>
      </c>
      <c r="C61" s="86" t="str">
        <f>Plan1!F39</f>
        <v>tkm</v>
      </c>
      <c r="D61" s="88" t="s">
        <v>88</v>
      </c>
    </row>
    <row r="62" spans="1:12" x14ac:dyDescent="0.3">
      <c r="A62" s="85"/>
      <c r="B62" s="87" t="s">
        <v>89</v>
      </c>
      <c r="C62" s="86"/>
      <c r="D62" s="88">
        <v>5</v>
      </c>
    </row>
    <row r="63" spans="1:12" x14ac:dyDescent="0.3">
      <c r="A63" s="85"/>
      <c r="B63" s="87" t="s">
        <v>90</v>
      </c>
      <c r="C63" s="86"/>
      <c r="D63" s="88">
        <v>45</v>
      </c>
    </row>
    <row r="64" spans="1:12" x14ac:dyDescent="0.3">
      <c r="A64" s="85"/>
      <c r="B64" s="87" t="s">
        <v>119</v>
      </c>
      <c r="C64" s="86"/>
      <c r="D64" s="88">
        <v>105</v>
      </c>
    </row>
    <row r="65" spans="1:4" x14ac:dyDescent="0.3">
      <c r="A65" s="134" t="s">
        <v>41</v>
      </c>
      <c r="B65" s="134"/>
      <c r="C65" s="134"/>
      <c r="D65" s="126">
        <f>D62*D63*D64</f>
        <v>23625</v>
      </c>
    </row>
    <row r="66" spans="1:4" x14ac:dyDescent="0.3">
      <c r="A66" s="135" t="str">
        <f>Plan1!D42</f>
        <v>SERVIÇOS COMPLEMENTARES</v>
      </c>
      <c r="B66" s="135"/>
      <c r="C66" s="135"/>
      <c r="D66" s="135"/>
    </row>
    <row r="67" spans="1:4" x14ac:dyDescent="0.3">
      <c r="A67" s="85" t="str">
        <f>Plan1!A43</f>
        <v>7.1</v>
      </c>
      <c r="B67" s="87" t="str">
        <f>Plan1!D43</f>
        <v>NEOPRENE</v>
      </c>
      <c r="C67" s="86" t="str">
        <f>Plan1!F43</f>
        <v xml:space="preserve"> Kg</v>
      </c>
      <c r="D67" s="88" t="s">
        <v>80</v>
      </c>
    </row>
    <row r="68" spans="1:4" x14ac:dyDescent="0.3">
      <c r="A68" s="85"/>
      <c r="B68" s="87" t="s">
        <v>91</v>
      </c>
      <c r="C68" s="86"/>
      <c r="D68" s="88">
        <v>26</v>
      </c>
    </row>
    <row r="69" spans="1:4" x14ac:dyDescent="0.3">
      <c r="A69" s="134" t="s">
        <v>41</v>
      </c>
      <c r="B69" s="134"/>
      <c r="C69" s="134"/>
      <c r="D69" s="126">
        <f>D68</f>
        <v>26</v>
      </c>
    </row>
    <row r="70" spans="1:4" x14ac:dyDescent="0.3">
      <c r="A70" s="85" t="str">
        <f>Plan1!A44</f>
        <v>7.2</v>
      </c>
      <c r="B70" s="85" t="str">
        <f>Plan1!D44</f>
        <v xml:space="preserve">OBELISCO PARA PLACA DE INAUGURAÇÃO - PADRÃO GOINFRA </v>
      </c>
      <c r="C70" s="86" t="str">
        <f>Plan1!F44</f>
        <v xml:space="preserve">Un </v>
      </c>
      <c r="D70" s="88" t="s">
        <v>82</v>
      </c>
    </row>
    <row r="71" spans="1:4" x14ac:dyDescent="0.3">
      <c r="A71" s="85"/>
      <c r="B71" s="87" t="s">
        <v>129</v>
      </c>
      <c r="C71" s="86"/>
      <c r="D71" s="88">
        <v>1</v>
      </c>
    </row>
    <row r="72" spans="1:4" x14ac:dyDescent="0.3">
      <c r="A72" s="134" t="s">
        <v>41</v>
      </c>
      <c r="B72" s="134"/>
      <c r="C72" s="134"/>
      <c r="D72" s="126">
        <f>D71</f>
        <v>1</v>
      </c>
    </row>
    <row r="73" spans="1:4" x14ac:dyDescent="0.3">
      <c r="A73" s="85" t="str">
        <f>Plan1!A45</f>
        <v>7.3</v>
      </c>
      <c r="B73" s="85" t="str">
        <f>Plan1!D45</f>
        <v>PLACA DE INAUGURACAO ACO ESCOVADO 80 X 60 CM</v>
      </c>
      <c r="C73" s="86" t="s">
        <v>132</v>
      </c>
      <c r="D73" s="88" t="s">
        <v>82</v>
      </c>
    </row>
    <row r="74" spans="1:4" x14ac:dyDescent="0.3">
      <c r="A74" s="85"/>
      <c r="B74" s="87" t="s">
        <v>128</v>
      </c>
      <c r="C74" s="86"/>
      <c r="D74" s="88">
        <v>1</v>
      </c>
    </row>
    <row r="75" spans="1:4" x14ac:dyDescent="0.3">
      <c r="A75" s="134" t="s">
        <v>41</v>
      </c>
      <c r="B75" s="134"/>
      <c r="C75" s="134"/>
      <c r="D75" s="126">
        <f>D74</f>
        <v>1</v>
      </c>
    </row>
  </sheetData>
  <sheetProtection algorithmName="SHA-512" hashValue="gJitbZ4oPbIWGme1PkCwc+co51maYt+stgwkapyzz2Vv8uV42iWMecMwUsmUlVOXM3/KykusmRK5qjhfDzBDFg==" saltValue="3iSqvz83pha3mRe0iOZhgg==" spinCount="100000" sheet="1" objects="1" scenarios="1"/>
  <mergeCells count="24">
    <mergeCell ref="A72:C72"/>
    <mergeCell ref="A75:C75"/>
    <mergeCell ref="A16:D16"/>
    <mergeCell ref="A22:C22"/>
    <mergeCell ref="A23:D23"/>
    <mergeCell ref="A29:C29"/>
    <mergeCell ref="A50:C50"/>
    <mergeCell ref="A53:C53"/>
    <mergeCell ref="A65:C65"/>
    <mergeCell ref="A66:D66"/>
    <mergeCell ref="A69:C69"/>
    <mergeCell ref="A56:C56"/>
    <mergeCell ref="A60:C60"/>
    <mergeCell ref="A1:C1"/>
    <mergeCell ref="A2:C2"/>
    <mergeCell ref="A15:C15"/>
    <mergeCell ref="A11:D11"/>
    <mergeCell ref="A47:D47"/>
    <mergeCell ref="A30:D30"/>
    <mergeCell ref="A42:C42"/>
    <mergeCell ref="A34:C34"/>
    <mergeCell ref="A37:C37"/>
    <mergeCell ref="A43:D43"/>
    <mergeCell ref="A46:C46"/>
  </mergeCells>
  <pageMargins left="0.511811024" right="0.511811024" top="0.78740157499999996" bottom="0.78740157499999996" header="0.31496062000000002" footer="0.31496062000000002"/>
  <pageSetup paperSize="9" scale="4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opLeftCell="A10" workbookViewId="0">
      <selection activeCell="G37" sqref="A10:I37"/>
    </sheetView>
  </sheetViews>
  <sheetFormatPr defaultRowHeight="14.4" x14ac:dyDescent="0.3"/>
  <cols>
    <col min="1" max="1" width="5.44140625" style="54" bestFit="1" customWidth="1"/>
    <col min="2" max="2" width="37" style="54" customWidth="1"/>
    <col min="3" max="3" width="14.33203125" style="54" bestFit="1" customWidth="1"/>
    <col min="4" max="5" width="18.6640625" style="54" customWidth="1"/>
    <col min="6" max="6" width="17.44140625" style="54" customWidth="1"/>
    <col min="7" max="7" width="17" style="54" customWidth="1"/>
    <col min="8" max="9" width="15.88671875" style="54" customWidth="1"/>
    <col min="10" max="16384" width="8.88671875" style="54"/>
  </cols>
  <sheetData>
    <row r="1" spans="1:9" x14ac:dyDescent="0.3">
      <c r="A1" s="137"/>
      <c r="B1" s="138"/>
      <c r="C1" s="107" t="str">
        <f>[1]ORÇAMENTO!C1</f>
        <v>PREFEITURA MUNICIPAL DE CATALÃO</v>
      </c>
      <c r="D1" s="108"/>
      <c r="E1" s="108"/>
      <c r="F1" s="108"/>
      <c r="G1" s="108"/>
      <c r="H1" s="108"/>
      <c r="I1" s="109"/>
    </row>
    <row r="2" spans="1:9" x14ac:dyDescent="0.3">
      <c r="A2" s="139"/>
      <c r="B2" s="140"/>
      <c r="C2" s="110" t="s">
        <v>92</v>
      </c>
      <c r="D2" s="111"/>
      <c r="E2" s="111"/>
      <c r="F2" s="111"/>
      <c r="G2" s="111"/>
      <c r="H2" s="111"/>
      <c r="I2" s="112"/>
    </row>
    <row r="3" spans="1:9" x14ac:dyDescent="0.3">
      <c r="A3" s="139"/>
      <c r="B3" s="140"/>
      <c r="C3" s="141" t="str">
        <f>[1]ORÇAMENTO!C3</f>
        <v>SETOR</v>
      </c>
      <c r="D3" s="142" t="str">
        <f>[1]ORÇAMENTO!D3</f>
        <v>SECRETARIA MUNICIPAL DE OBRAS</v>
      </c>
      <c r="E3" s="142"/>
      <c r="F3" s="142"/>
      <c r="G3" s="142"/>
      <c r="H3" s="142"/>
      <c r="I3" s="140"/>
    </row>
    <row r="4" spans="1:9" x14ac:dyDescent="0.3">
      <c r="A4" s="139"/>
      <c r="B4" s="140"/>
      <c r="C4" s="141" t="str">
        <f>[1]ORÇAMENTO!C4</f>
        <v>OBJETO</v>
      </c>
      <c r="D4" s="142" t="str">
        <f>Plan1!D4</f>
        <v>PONTE PRÉ MOLDADA</v>
      </c>
      <c r="E4" s="142"/>
      <c r="F4" s="142"/>
      <c r="G4" s="142"/>
      <c r="H4" s="142"/>
      <c r="I4" s="140"/>
    </row>
    <row r="5" spans="1:9" x14ac:dyDescent="0.3">
      <c r="A5" s="139"/>
      <c r="B5" s="140"/>
      <c r="C5" s="141" t="str">
        <f>[1]ORÇAMENTO!C5</f>
        <v>PROCESSO</v>
      </c>
      <c r="D5" s="143">
        <f>Plan1!D5</f>
        <v>2021031251</v>
      </c>
      <c r="E5" s="142"/>
      <c r="F5" s="142"/>
      <c r="G5" s="142"/>
      <c r="H5" s="142"/>
      <c r="I5" s="140"/>
    </row>
    <row r="6" spans="1:9" x14ac:dyDescent="0.3">
      <c r="A6" s="139"/>
      <c r="B6" s="140"/>
      <c r="C6" s="141" t="str">
        <f>[1]ORÇAMENTO!C6</f>
        <v>ENDEREÇO</v>
      </c>
      <c r="D6" s="142" t="str">
        <f>Plan1!D6</f>
        <v>COMUNIDADE - CUBATAÃO</v>
      </c>
      <c r="E6" s="142"/>
      <c r="F6" s="142"/>
      <c r="G6" s="142"/>
      <c r="H6" s="142"/>
      <c r="I6" s="140"/>
    </row>
    <row r="7" spans="1:9" x14ac:dyDescent="0.3">
      <c r="A7" s="139"/>
      <c r="B7" s="140"/>
      <c r="C7" s="141" t="str">
        <f>[1]ORÇAMENTO!C7</f>
        <v>TABELAS</v>
      </c>
      <c r="D7" s="142" t="str">
        <f>Plan1!D7</f>
        <v>TABELA RODOVIÁRIA - GOINFRA T135- TABELA CIVIL - GOINFRA 148</v>
      </c>
      <c r="E7" s="144"/>
      <c r="F7" s="144"/>
      <c r="G7" s="144"/>
      <c r="H7" s="144"/>
      <c r="I7" s="145"/>
    </row>
    <row r="8" spans="1:9" ht="15" thickBot="1" x14ac:dyDescent="0.35">
      <c r="A8" s="146"/>
      <c r="B8" s="147"/>
      <c r="C8" s="148" t="str">
        <f>[1]ORÇAMENTO!C9</f>
        <v xml:space="preserve">DATA </v>
      </c>
      <c r="D8" s="149" t="str">
        <f>Plan1!D8</f>
        <v>04 DE OUTUBRO DE 2021</v>
      </c>
      <c r="E8" s="149"/>
      <c r="F8" s="149"/>
      <c r="G8" s="149"/>
      <c r="H8" s="149"/>
      <c r="I8" s="147"/>
    </row>
    <row r="9" spans="1:9" x14ac:dyDescent="0.3">
      <c r="A9" s="150"/>
      <c r="B9" s="151"/>
      <c r="C9" s="151"/>
      <c r="D9" s="151"/>
      <c r="E9" s="151"/>
      <c r="F9" s="151"/>
      <c r="G9" s="151"/>
      <c r="H9" s="151"/>
      <c r="I9" s="151"/>
    </row>
    <row r="10" spans="1:9" x14ac:dyDescent="0.3">
      <c r="A10" s="164" t="s">
        <v>10</v>
      </c>
      <c r="B10" s="164"/>
      <c r="C10" s="164"/>
      <c r="D10" s="165" t="s">
        <v>93</v>
      </c>
      <c r="E10" s="165"/>
      <c r="F10" s="165"/>
      <c r="G10" s="165"/>
      <c r="H10" s="165"/>
      <c r="I10" s="165"/>
    </row>
    <row r="11" spans="1:9" x14ac:dyDescent="0.3">
      <c r="A11" s="164"/>
      <c r="B11" s="164"/>
      <c r="C11" s="164"/>
      <c r="D11" s="166" t="s">
        <v>105</v>
      </c>
      <c r="E11" s="166"/>
      <c r="F11" s="166"/>
      <c r="G11" s="167" t="s">
        <v>106</v>
      </c>
      <c r="H11" s="168"/>
      <c r="I11" s="169"/>
    </row>
    <row r="12" spans="1:9" x14ac:dyDescent="0.3">
      <c r="A12" s="170">
        <f>1</f>
        <v>1</v>
      </c>
      <c r="B12" s="170" t="str">
        <f>Plan1!D12</f>
        <v xml:space="preserve">SERVIÇOS PRELIMINARES </v>
      </c>
      <c r="C12" s="171">
        <f>C14/G37</f>
        <v>2.7337039037634557E-3</v>
      </c>
      <c r="D12" s="172">
        <v>1</v>
      </c>
      <c r="E12" s="172"/>
      <c r="F12" s="172"/>
      <c r="G12" s="173"/>
      <c r="H12" s="174"/>
      <c r="I12" s="175"/>
    </row>
    <row r="13" spans="1:9" x14ac:dyDescent="0.3">
      <c r="A13" s="170"/>
      <c r="B13" s="176"/>
      <c r="C13" s="177"/>
      <c r="D13" s="178"/>
      <c r="E13" s="178"/>
      <c r="F13" s="178"/>
      <c r="G13" s="179"/>
      <c r="H13" s="180"/>
      <c r="I13" s="181"/>
    </row>
    <row r="14" spans="1:9" x14ac:dyDescent="0.3">
      <c r="A14" s="170"/>
      <c r="B14" s="170"/>
      <c r="C14" s="182">
        <f>Plan1!I14*1.2388</f>
        <v>646.61643600000002</v>
      </c>
      <c r="D14" s="183">
        <f t="shared" ref="D14:G14" si="0">D12*$C$14</f>
        <v>646.61643600000002</v>
      </c>
      <c r="E14" s="183"/>
      <c r="F14" s="183"/>
      <c r="G14" s="183">
        <f t="shared" si="0"/>
        <v>0</v>
      </c>
      <c r="H14" s="183"/>
      <c r="I14" s="183"/>
    </row>
    <row r="15" spans="1:9" x14ac:dyDescent="0.3">
      <c r="A15" s="170">
        <f>A12+1</f>
        <v>2</v>
      </c>
      <c r="B15" s="184" t="str">
        <f>Plan1!D16</f>
        <v>INFRA-ESTRUTURA</v>
      </c>
      <c r="C15" s="171">
        <f>C17/G37</f>
        <v>2.380592783009192E-2</v>
      </c>
      <c r="D15" s="172">
        <v>1</v>
      </c>
      <c r="E15" s="172"/>
      <c r="F15" s="172"/>
      <c r="G15" s="173"/>
      <c r="H15" s="174"/>
      <c r="I15" s="175"/>
    </row>
    <row r="16" spans="1:9" x14ac:dyDescent="0.3">
      <c r="A16" s="170"/>
      <c r="B16" s="185"/>
      <c r="C16" s="186"/>
      <c r="D16" s="178"/>
      <c r="E16" s="178"/>
      <c r="F16" s="178"/>
      <c r="G16" s="179"/>
      <c r="H16" s="180"/>
      <c r="I16" s="181"/>
    </row>
    <row r="17" spans="1:9" x14ac:dyDescent="0.3">
      <c r="A17" s="170"/>
      <c r="B17" s="187"/>
      <c r="C17" s="182">
        <f>Plan1!I18*1.2388</f>
        <v>5630.9332506624005</v>
      </c>
      <c r="D17" s="183">
        <f t="shared" ref="D17:G17" si="1">D15*$C$17</f>
        <v>5630.9332506624005</v>
      </c>
      <c r="E17" s="183"/>
      <c r="F17" s="183"/>
      <c r="G17" s="183">
        <f t="shared" si="1"/>
        <v>0</v>
      </c>
      <c r="H17" s="183"/>
      <c r="I17" s="183"/>
    </row>
    <row r="18" spans="1:9" x14ac:dyDescent="0.3">
      <c r="A18" s="170">
        <f>A15+1</f>
        <v>3</v>
      </c>
      <c r="B18" s="170" t="str">
        <f>Plan1!D20</f>
        <v xml:space="preserve"> TUBULÃO CEU ABERTO (TCA)</v>
      </c>
      <c r="C18" s="171">
        <f>C20/G37</f>
        <v>4.2344804126375153E-2</v>
      </c>
      <c r="D18" s="188">
        <v>1</v>
      </c>
      <c r="E18" s="188"/>
      <c r="F18" s="188"/>
      <c r="G18" s="189"/>
      <c r="H18" s="190"/>
      <c r="I18" s="191"/>
    </row>
    <row r="19" spans="1:9" x14ac:dyDescent="0.3">
      <c r="A19" s="170"/>
      <c r="B19" s="176"/>
      <c r="C19" s="186"/>
      <c r="D19" s="178"/>
      <c r="E19" s="178"/>
      <c r="F19" s="178"/>
      <c r="G19" s="179"/>
      <c r="H19" s="180"/>
      <c r="I19" s="181"/>
    </row>
    <row r="20" spans="1:9" x14ac:dyDescent="0.3">
      <c r="A20" s="170"/>
      <c r="B20" s="170"/>
      <c r="C20" s="182">
        <f>Plan1!I22*1.2388</f>
        <v>10016.024884633602</v>
      </c>
      <c r="D20" s="183">
        <f t="shared" ref="D20:G20" si="2">D18*$C$20</f>
        <v>10016.024884633602</v>
      </c>
      <c r="E20" s="183"/>
      <c r="F20" s="183"/>
      <c r="G20" s="192">
        <f t="shared" si="2"/>
        <v>0</v>
      </c>
      <c r="H20" s="193"/>
      <c r="I20" s="194"/>
    </row>
    <row r="21" spans="1:9" x14ac:dyDescent="0.3">
      <c r="A21" s="170">
        <f>A18+1</f>
        <v>4</v>
      </c>
      <c r="B21" s="195" t="str">
        <f>Plan1!D24</f>
        <v>MESO-ESTRUTURA</v>
      </c>
      <c r="C21" s="171">
        <f>C23/G37</f>
        <v>0.12750968613621991</v>
      </c>
      <c r="D21" s="196"/>
      <c r="E21" s="197"/>
      <c r="F21" s="198"/>
      <c r="G21" s="199">
        <v>1</v>
      </c>
      <c r="H21" s="200"/>
      <c r="I21" s="201"/>
    </row>
    <row r="22" spans="1:9" x14ac:dyDescent="0.3">
      <c r="A22" s="170"/>
      <c r="B22" s="202"/>
      <c r="C22" s="203"/>
      <c r="D22" s="179"/>
      <c r="E22" s="180"/>
      <c r="F22" s="181"/>
      <c r="G22" s="204"/>
      <c r="H22" s="205"/>
      <c r="I22" s="206"/>
    </row>
    <row r="23" spans="1:9" x14ac:dyDescent="0.3">
      <c r="A23" s="170"/>
      <c r="B23" s="195"/>
      <c r="C23" s="182">
        <f>Plan1!I28*1.2388</f>
        <v>30160.493494329596</v>
      </c>
      <c r="D23" s="183">
        <f t="shared" ref="D23:G23" si="3">D21*$C$23</f>
        <v>0</v>
      </c>
      <c r="E23" s="183"/>
      <c r="F23" s="183"/>
      <c r="G23" s="207">
        <f t="shared" si="3"/>
        <v>30160.493494329596</v>
      </c>
      <c r="H23" s="208"/>
      <c r="I23" s="209"/>
    </row>
    <row r="24" spans="1:9" x14ac:dyDescent="0.3">
      <c r="A24" s="170">
        <f>A21+1</f>
        <v>5</v>
      </c>
      <c r="B24" s="195" t="str">
        <f>Plan1!D30</f>
        <v>ESCORAMENTO</v>
      </c>
      <c r="C24" s="171">
        <f>C26/G37</f>
        <v>1.786201093737275E-2</v>
      </c>
      <c r="D24" s="210">
        <v>0.5</v>
      </c>
      <c r="E24" s="210"/>
      <c r="F24" s="210"/>
      <c r="G24" s="211">
        <v>0.5</v>
      </c>
      <c r="H24" s="212"/>
      <c r="I24" s="213"/>
    </row>
    <row r="25" spans="1:9" x14ac:dyDescent="0.3">
      <c r="A25" s="170"/>
      <c r="B25" s="202"/>
      <c r="C25" s="203"/>
      <c r="D25" s="178"/>
      <c r="E25" s="178"/>
      <c r="F25" s="178"/>
      <c r="G25" s="204"/>
      <c r="H25" s="205"/>
      <c r="I25" s="206"/>
    </row>
    <row r="26" spans="1:9" x14ac:dyDescent="0.3">
      <c r="A26" s="170"/>
      <c r="B26" s="195"/>
      <c r="C26" s="182">
        <f>Plan1!I32*1.2388</f>
        <v>4224.9893400000001</v>
      </c>
      <c r="D26" s="183">
        <f t="shared" ref="D26:G26" si="4">D24*$C$26</f>
        <v>2112.49467</v>
      </c>
      <c r="E26" s="183"/>
      <c r="F26" s="183"/>
      <c r="G26" s="207">
        <f t="shared" si="4"/>
        <v>2112.49467</v>
      </c>
      <c r="H26" s="208"/>
      <c r="I26" s="209"/>
    </row>
    <row r="27" spans="1:9" x14ac:dyDescent="0.3">
      <c r="A27" s="170">
        <f>A24+1</f>
        <v>6</v>
      </c>
      <c r="B27" s="214" t="str">
        <f>Plan1!D34</f>
        <v>SUPER-ESTRUTURA</v>
      </c>
      <c r="C27" s="171">
        <f>C29/G37</f>
        <v>0.77331736889107172</v>
      </c>
      <c r="D27" s="215"/>
      <c r="E27" s="216"/>
      <c r="F27" s="217"/>
      <c r="G27" s="211">
        <v>1</v>
      </c>
      <c r="H27" s="212"/>
      <c r="I27" s="213"/>
    </row>
    <row r="28" spans="1:9" x14ac:dyDescent="0.3">
      <c r="A28" s="170"/>
      <c r="B28" s="218"/>
      <c r="C28" s="203"/>
      <c r="D28" s="179"/>
      <c r="E28" s="180"/>
      <c r="F28" s="181"/>
      <c r="G28" s="204"/>
      <c r="H28" s="205"/>
      <c r="I28" s="206"/>
    </row>
    <row r="29" spans="1:9" x14ac:dyDescent="0.3">
      <c r="A29" s="170"/>
      <c r="B29" s="219"/>
      <c r="C29" s="182">
        <f>Plan1!I40*1.2388</f>
        <v>182916.56249999997</v>
      </c>
      <c r="D29" s="183">
        <f t="shared" ref="D29:G29" si="5">D27*$C$29</f>
        <v>0</v>
      </c>
      <c r="E29" s="183"/>
      <c r="F29" s="183"/>
      <c r="G29" s="207">
        <f t="shared" si="5"/>
        <v>182916.56249999997</v>
      </c>
      <c r="H29" s="208"/>
      <c r="I29" s="209"/>
    </row>
    <row r="30" spans="1:9" x14ac:dyDescent="0.3">
      <c r="A30" s="170">
        <f>A27+1</f>
        <v>7</v>
      </c>
      <c r="B30" s="184" t="str">
        <f>Plan1!D42</f>
        <v>SERVIÇOS COMPLEMENTARES</v>
      </c>
      <c r="C30" s="171">
        <f>C32/G37</f>
        <v>1.2426498175104987E-2</v>
      </c>
      <c r="D30" s="215"/>
      <c r="E30" s="216"/>
      <c r="F30" s="217"/>
      <c r="G30" s="211">
        <v>1</v>
      </c>
      <c r="H30" s="212"/>
      <c r="I30" s="213"/>
    </row>
    <row r="31" spans="1:9" x14ac:dyDescent="0.3">
      <c r="A31" s="170"/>
      <c r="B31" s="220"/>
      <c r="C31" s="221"/>
      <c r="D31" s="179"/>
      <c r="E31" s="180"/>
      <c r="F31" s="181"/>
      <c r="G31" s="204"/>
      <c r="H31" s="205"/>
      <c r="I31" s="206"/>
    </row>
    <row r="32" spans="1:9" x14ac:dyDescent="0.3">
      <c r="A32" s="170"/>
      <c r="B32" s="187"/>
      <c r="C32" s="222">
        <f>Plan1!I46*1.2388</f>
        <v>2939.3007599999996</v>
      </c>
      <c r="D32" s="183">
        <f t="shared" ref="D32:G32" si="6">D30*$C$32</f>
        <v>0</v>
      </c>
      <c r="E32" s="183"/>
      <c r="F32" s="183"/>
      <c r="G32" s="207">
        <f t="shared" si="6"/>
        <v>2939.3007599999996</v>
      </c>
      <c r="H32" s="208"/>
      <c r="I32" s="209"/>
    </row>
    <row r="33" spans="1:9" x14ac:dyDescent="0.3">
      <c r="A33" s="223"/>
      <c r="B33" s="224"/>
      <c r="C33" s="224"/>
      <c r="D33" s="224"/>
      <c r="E33" s="224"/>
      <c r="F33" s="224"/>
      <c r="G33" s="224"/>
      <c r="H33" s="224"/>
      <c r="I33" s="224"/>
    </row>
    <row r="34" spans="1:9" x14ac:dyDescent="0.3">
      <c r="A34" s="225" t="s">
        <v>94</v>
      </c>
      <c r="B34" s="226"/>
      <c r="C34" s="227"/>
      <c r="D34" s="228">
        <f>D37/G37</f>
        <v>7.7815441328916893E-2</v>
      </c>
      <c r="E34" s="229"/>
      <c r="F34" s="230"/>
      <c r="G34" s="228">
        <f>G36/G37</f>
        <v>0.92218455867108307</v>
      </c>
      <c r="H34" s="229"/>
      <c r="I34" s="230"/>
    </row>
    <row r="35" spans="1:9" x14ac:dyDescent="0.3">
      <c r="A35" s="225" t="s">
        <v>95</v>
      </c>
      <c r="B35" s="226"/>
      <c r="C35" s="227"/>
      <c r="D35" s="231">
        <f>D34</f>
        <v>7.7815441328916893E-2</v>
      </c>
      <c r="E35" s="232"/>
      <c r="F35" s="233"/>
      <c r="G35" s="231">
        <f>D34+G34</f>
        <v>1</v>
      </c>
      <c r="H35" s="232"/>
      <c r="I35" s="233"/>
    </row>
    <row r="36" spans="1:9" x14ac:dyDescent="0.3">
      <c r="A36" s="225" t="s">
        <v>96</v>
      </c>
      <c r="B36" s="226"/>
      <c r="C36" s="227"/>
      <c r="D36" s="234">
        <f>D20+D17+D14+D26</f>
        <v>18406.069241296002</v>
      </c>
      <c r="E36" s="235"/>
      <c r="F36" s="236"/>
      <c r="G36" s="234">
        <f>G32+G29+G26+G23</f>
        <v>218128.85142432959</v>
      </c>
      <c r="H36" s="235"/>
      <c r="I36" s="236"/>
    </row>
    <row r="37" spans="1:9" x14ac:dyDescent="0.3">
      <c r="A37" s="225" t="s">
        <v>97</v>
      </c>
      <c r="B37" s="226"/>
      <c r="C37" s="227"/>
      <c r="D37" s="234">
        <f>D36</f>
        <v>18406.069241296002</v>
      </c>
      <c r="E37" s="235"/>
      <c r="F37" s="236"/>
      <c r="G37" s="234">
        <f>D36+G36</f>
        <v>236534.9206656256</v>
      </c>
      <c r="H37" s="235"/>
      <c r="I37" s="236"/>
    </row>
    <row r="42" spans="1:9" x14ac:dyDescent="0.3">
      <c r="B42" s="152"/>
      <c r="C42" s="153" t="s">
        <v>98</v>
      </c>
      <c r="D42" s="142"/>
      <c r="E42" s="153"/>
      <c r="F42" s="153" t="s">
        <v>98</v>
      </c>
      <c r="G42" s="154"/>
      <c r="H42" s="155"/>
    </row>
    <row r="43" spans="1:9" x14ac:dyDescent="0.3">
      <c r="B43" s="152"/>
      <c r="C43" s="156" t="s">
        <v>99</v>
      </c>
      <c r="D43" s="142"/>
      <c r="E43" s="153"/>
      <c r="F43" s="157" t="s">
        <v>100</v>
      </c>
      <c r="G43" s="154"/>
      <c r="H43" s="155"/>
    </row>
    <row r="44" spans="1:9" x14ac:dyDescent="0.3">
      <c r="B44" s="158"/>
      <c r="C44" s="159" t="s">
        <v>101</v>
      </c>
      <c r="D44" s="160"/>
      <c r="E44" s="161"/>
      <c r="F44" s="159" t="s">
        <v>102</v>
      </c>
      <c r="G44" s="158"/>
      <c r="H44" s="162"/>
    </row>
    <row r="45" spans="1:9" x14ac:dyDescent="0.3">
      <c r="B45" s="158"/>
      <c r="C45" s="159" t="s">
        <v>103</v>
      </c>
      <c r="D45" s="160"/>
      <c r="E45" s="161"/>
      <c r="F45" s="163" t="s">
        <v>104</v>
      </c>
      <c r="G45" s="158"/>
      <c r="H45" s="162"/>
    </row>
    <row r="46" spans="1:9" x14ac:dyDescent="0.3">
      <c r="B46" s="158"/>
      <c r="C46" s="152"/>
      <c r="D46" s="142"/>
      <c r="E46" s="153"/>
      <c r="F46" s="154"/>
      <c r="G46" s="158"/>
      <c r="H46" s="162"/>
    </row>
  </sheetData>
  <sheetProtection algorithmName="SHA-512" hashValue="WomCQSM95Id1JoufgZcac2rE4+PfUN5DY4pVwyY3CuA4cH1Y6Piwfxg8mTxvSIBPKAEqI97kTlI/eYhpWPZoSg==" saltValue="hcaX43TfyBlrWyPiGaUv2Q==" spinCount="100000" sheet="1" objects="1" scenarios="1"/>
  <mergeCells count="76">
    <mergeCell ref="C1:I1"/>
    <mergeCell ref="C2:I2"/>
    <mergeCell ref="A10:A11"/>
    <mergeCell ref="B10:C11"/>
    <mergeCell ref="D10:I10"/>
    <mergeCell ref="D11:F11"/>
    <mergeCell ref="G11:I11"/>
    <mergeCell ref="A12:A14"/>
    <mergeCell ref="B12:B14"/>
    <mergeCell ref="A15:A17"/>
    <mergeCell ref="B15:B17"/>
    <mergeCell ref="A18:A20"/>
    <mergeCell ref="B18:B20"/>
    <mergeCell ref="A30:A32"/>
    <mergeCell ref="B30:B32"/>
    <mergeCell ref="A21:A23"/>
    <mergeCell ref="B21:B23"/>
    <mergeCell ref="A24:A26"/>
    <mergeCell ref="B24:B26"/>
    <mergeCell ref="A27:A29"/>
    <mergeCell ref="B27:B29"/>
    <mergeCell ref="D12:F12"/>
    <mergeCell ref="D13:F13"/>
    <mergeCell ref="D14:F14"/>
    <mergeCell ref="B33:I33"/>
    <mergeCell ref="A34:C34"/>
    <mergeCell ref="G25:I25"/>
    <mergeCell ref="G26:I26"/>
    <mergeCell ref="G19:I19"/>
    <mergeCell ref="G14:I14"/>
    <mergeCell ref="G17:I17"/>
    <mergeCell ref="D17:F17"/>
    <mergeCell ref="D23:F23"/>
    <mergeCell ref="G12:I12"/>
    <mergeCell ref="G13:I13"/>
    <mergeCell ref="G15:I15"/>
    <mergeCell ref="G16:I16"/>
    <mergeCell ref="A35:C35"/>
    <mergeCell ref="A36:C36"/>
    <mergeCell ref="A37:C37"/>
    <mergeCell ref="G27:I27"/>
    <mergeCell ref="D15:F15"/>
    <mergeCell ref="D16:F16"/>
    <mergeCell ref="D18:F18"/>
    <mergeCell ref="D19:F19"/>
    <mergeCell ref="D20:F20"/>
    <mergeCell ref="D24:F24"/>
    <mergeCell ref="D34:F34"/>
    <mergeCell ref="D35:F35"/>
    <mergeCell ref="D36:F36"/>
    <mergeCell ref="D37:F37"/>
    <mergeCell ref="G34:I34"/>
    <mergeCell ref="G35:I35"/>
    <mergeCell ref="G36:I36"/>
    <mergeCell ref="G37:I37"/>
    <mergeCell ref="D29:F29"/>
    <mergeCell ref="D32:F32"/>
    <mergeCell ref="G20:I20"/>
    <mergeCell ref="G31:I31"/>
    <mergeCell ref="G32:I32"/>
    <mergeCell ref="G28:I28"/>
    <mergeCell ref="G21:I21"/>
    <mergeCell ref="G22:I22"/>
    <mergeCell ref="G23:I23"/>
    <mergeCell ref="G29:I29"/>
    <mergeCell ref="G30:I30"/>
    <mergeCell ref="D25:F25"/>
    <mergeCell ref="D26:F26"/>
    <mergeCell ref="G24:I24"/>
    <mergeCell ref="G18:I18"/>
    <mergeCell ref="D31:F31"/>
    <mergeCell ref="D30:F30"/>
    <mergeCell ref="D28:F28"/>
    <mergeCell ref="D27:F27"/>
    <mergeCell ref="D21:F21"/>
    <mergeCell ref="D22:F22"/>
  </mergeCells>
  <conditionalFormatting sqref="D16 G16">
    <cfRule type="expression" dxfId="6" priority="19">
      <formula>IF(D15="",0,1)</formula>
    </cfRule>
  </conditionalFormatting>
  <conditionalFormatting sqref="D13 G13">
    <cfRule type="expression" dxfId="5" priority="18">
      <formula>IF(D12="",0,1)</formula>
    </cfRule>
  </conditionalFormatting>
  <conditionalFormatting sqref="D19 G19">
    <cfRule type="expression" dxfId="4" priority="17">
      <formula>IF(D18="",0,1)</formula>
    </cfRule>
  </conditionalFormatting>
  <conditionalFormatting sqref="D22 G22">
    <cfRule type="expression" dxfId="3" priority="16">
      <formula>IF(D21="",0,1)</formula>
    </cfRule>
  </conditionalFormatting>
  <conditionalFormatting sqref="D25 G25">
    <cfRule type="expression" dxfId="2" priority="15">
      <formula>IF(D24="",0,1)</formula>
    </cfRule>
  </conditionalFormatting>
  <conditionalFormatting sqref="D28 G28">
    <cfRule type="expression" dxfId="1" priority="14">
      <formula>IF(D27="",0,1)</formula>
    </cfRule>
  </conditionalFormatting>
  <conditionalFormatting sqref="D31 G31">
    <cfRule type="expression" dxfId="0" priority="13">
      <formula>IF(D30="",0,1)</formula>
    </cfRule>
  </conditionalFormatting>
  <pageMargins left="0.511811024" right="0.511811024" top="0.78740157499999996" bottom="0.78740157499999996" header="0.31496062000000002" footer="0.31496062000000002"/>
  <pageSetup paperSize="9" scale="8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I11" sqref="A11:I11"/>
    </sheetView>
  </sheetViews>
  <sheetFormatPr defaultRowHeight="14.4" x14ac:dyDescent="0.3"/>
  <cols>
    <col min="1" max="1" width="8.88671875" style="54"/>
    <col min="2" max="2" width="11.88671875" style="54" customWidth="1"/>
    <col min="3" max="3" width="21.88671875" style="54" customWidth="1"/>
    <col min="4" max="4" width="13.109375" style="54" customWidth="1"/>
    <col min="5" max="5" width="12.109375" style="54" customWidth="1"/>
    <col min="6" max="6" width="13.44140625" style="54" customWidth="1"/>
    <col min="7" max="7" width="11.6640625" style="54" customWidth="1"/>
    <col min="8" max="8" width="12.6640625" style="54" customWidth="1"/>
    <col min="9" max="9" width="12.5546875" style="54" customWidth="1"/>
    <col min="10" max="10" width="14.44140625" style="54" customWidth="1"/>
    <col min="11" max="16384" width="8.88671875" style="54"/>
  </cols>
  <sheetData>
    <row r="1" spans="1:10" x14ac:dyDescent="0.3">
      <c r="A1" s="237"/>
      <c r="B1" s="238"/>
      <c r="C1" s="239" t="str">
        <f>[1]ORÇAMENTO!C1</f>
        <v>PREFEITURA MUNICIPAL DE CATALÃO</v>
      </c>
      <c r="D1" s="239"/>
      <c r="E1" s="239"/>
      <c r="F1" s="239"/>
      <c r="G1" s="239"/>
      <c r="H1" s="239"/>
      <c r="I1" s="239"/>
      <c r="J1" s="240"/>
    </row>
    <row r="2" spans="1:10" x14ac:dyDescent="0.3">
      <c r="A2" s="241"/>
      <c r="B2" s="242"/>
      <c r="C2" s="111" t="s">
        <v>107</v>
      </c>
      <c r="D2" s="111"/>
      <c r="E2" s="111"/>
      <c r="F2" s="111"/>
      <c r="G2" s="111"/>
      <c r="H2" s="111"/>
      <c r="I2" s="111"/>
      <c r="J2" s="243"/>
    </row>
    <row r="3" spans="1:10" x14ac:dyDescent="0.3">
      <c r="A3" s="241"/>
      <c r="B3" s="242"/>
      <c r="C3" s="244" t="str">
        <f>[1]ORÇAMENTO!C3</f>
        <v>SETOR</v>
      </c>
      <c r="D3" s="245" t="str">
        <f>[1]ORÇAMENTO!D3</f>
        <v>SECRETARIA MUNICIPAL DE OBRAS</v>
      </c>
      <c r="E3" s="244"/>
      <c r="F3" s="244"/>
      <c r="G3" s="244"/>
      <c r="H3" s="244"/>
      <c r="I3" s="244"/>
      <c r="J3" s="246"/>
    </row>
    <row r="4" spans="1:10" x14ac:dyDescent="0.3">
      <c r="A4" s="247"/>
      <c r="B4" s="248"/>
      <c r="C4" s="244" t="str">
        <f>[1]ORÇAMENTO!C4</f>
        <v>OBJETO</v>
      </c>
      <c r="D4" s="245" t="str">
        <f>Plan3!D4</f>
        <v>PONTE PRÉ MOLDADA</v>
      </c>
      <c r="E4" s="249"/>
      <c r="F4" s="249"/>
      <c r="G4" s="249"/>
      <c r="H4" s="249"/>
      <c r="I4" s="249"/>
      <c r="J4" s="250"/>
    </row>
    <row r="5" spans="1:10" x14ac:dyDescent="0.3">
      <c r="A5" s="251"/>
      <c r="B5" s="252"/>
      <c r="C5" s="244" t="str">
        <f>[1]ORÇAMENTO!C5</f>
        <v>PROCESSO</v>
      </c>
      <c r="D5" s="245">
        <f>Plan3!D5</f>
        <v>2021031251</v>
      </c>
      <c r="E5" s="253"/>
      <c r="F5" s="253"/>
      <c r="G5" s="253"/>
      <c r="H5" s="253"/>
      <c r="I5" s="253"/>
      <c r="J5" s="254"/>
    </row>
    <row r="6" spans="1:10" x14ac:dyDescent="0.3">
      <c r="A6" s="251"/>
      <c r="B6" s="252"/>
      <c r="C6" s="244" t="str">
        <f>[1]ORÇAMENTO!C6</f>
        <v>ENDEREÇO</v>
      </c>
      <c r="D6" s="245" t="str">
        <f>Plan3!D6</f>
        <v>COMUNIDADE - CUBATAÃO</v>
      </c>
      <c r="E6" s="253"/>
      <c r="F6" s="253"/>
      <c r="G6" s="253"/>
      <c r="H6" s="253"/>
      <c r="I6" s="253"/>
      <c r="J6" s="254"/>
    </row>
    <row r="7" spans="1:10" x14ac:dyDescent="0.3">
      <c r="A7" s="251"/>
      <c r="B7" s="252"/>
      <c r="C7" s="244" t="str">
        <f>[1]ORÇAMENTO!C7</f>
        <v>TABELAS</v>
      </c>
      <c r="D7" s="245" t="str">
        <f>Plan3!D7</f>
        <v>TABELA RODOVIÁRIA - GOINFRA T135- TABELA CIVIL - GOINFRA 148</v>
      </c>
      <c r="E7" s="255"/>
      <c r="F7" s="255"/>
      <c r="G7" s="255"/>
      <c r="H7" s="255"/>
      <c r="I7" s="255"/>
      <c r="J7" s="256"/>
    </row>
    <row r="8" spans="1:10" x14ac:dyDescent="0.3">
      <c r="A8" s="257"/>
      <c r="B8" s="258"/>
      <c r="C8" s="259" t="str">
        <f>[1]ORÇAMENTO!C9</f>
        <v xml:space="preserve">DATA </v>
      </c>
      <c r="D8" s="260" t="str">
        <f>Plan3!D8</f>
        <v>04 DE OUTUBRO DE 2021</v>
      </c>
      <c r="E8" s="261"/>
      <c r="F8" s="261"/>
      <c r="G8" s="261"/>
      <c r="H8" s="261"/>
      <c r="I8" s="261"/>
      <c r="J8" s="262"/>
    </row>
    <row r="9" spans="1:10" x14ac:dyDescent="0.3">
      <c r="A9" s="263"/>
      <c r="B9" s="264"/>
      <c r="C9" s="264"/>
      <c r="D9" s="264"/>
      <c r="E9" s="264"/>
      <c r="F9" s="264"/>
      <c r="G9" s="264"/>
      <c r="H9" s="264"/>
      <c r="I9" s="264"/>
      <c r="J9" s="265"/>
    </row>
    <row r="10" spans="1:10" ht="55.2" x14ac:dyDescent="0.3">
      <c r="A10" s="266" t="s">
        <v>108</v>
      </c>
      <c r="B10" s="267" t="s">
        <v>109</v>
      </c>
      <c r="C10" s="267" t="s">
        <v>110</v>
      </c>
      <c r="D10" s="267" t="s">
        <v>111</v>
      </c>
      <c r="E10" s="267" t="s">
        <v>112</v>
      </c>
      <c r="F10" s="267" t="s">
        <v>113</v>
      </c>
      <c r="G10" s="267" t="s">
        <v>114</v>
      </c>
      <c r="H10" s="267" t="s">
        <v>115</v>
      </c>
      <c r="I10" s="267" t="s">
        <v>116</v>
      </c>
      <c r="J10" s="268" t="s">
        <v>117</v>
      </c>
    </row>
    <row r="11" spans="1:10" ht="15" thickBot="1" x14ac:dyDescent="0.35">
      <c r="A11" s="279">
        <v>3</v>
      </c>
      <c r="B11" s="280">
        <v>6.16</v>
      </c>
      <c r="C11" s="280">
        <v>0.28000000000000003</v>
      </c>
      <c r="D11" s="280">
        <v>0.12</v>
      </c>
      <c r="E11" s="280">
        <v>0.97</v>
      </c>
      <c r="F11" s="280">
        <v>2.4</v>
      </c>
      <c r="G11" s="280">
        <v>0.65</v>
      </c>
      <c r="H11" s="280">
        <v>3</v>
      </c>
      <c r="I11" s="280">
        <v>4.5</v>
      </c>
      <c r="J11" s="269">
        <v>23.88</v>
      </c>
    </row>
    <row r="12" spans="1:10" x14ac:dyDescent="0.3">
      <c r="A12" s="270" t="s">
        <v>118</v>
      </c>
      <c r="B12" s="142"/>
      <c r="C12" s="142"/>
      <c r="D12" s="142"/>
      <c r="E12" s="142"/>
      <c r="F12" s="142"/>
      <c r="G12" s="142"/>
      <c r="H12" s="142"/>
      <c r="I12" s="142"/>
      <c r="J12" s="140"/>
    </row>
    <row r="13" spans="1:10" x14ac:dyDescent="0.3">
      <c r="A13" s="271"/>
      <c r="B13" s="152"/>
      <c r="C13" s="152"/>
      <c r="D13" s="142"/>
      <c r="E13" s="153"/>
      <c r="F13" s="272"/>
      <c r="G13" s="154"/>
      <c r="H13" s="155"/>
      <c r="I13" s="142"/>
      <c r="J13" s="140"/>
    </row>
    <row r="14" spans="1:10" x14ac:dyDescent="0.3">
      <c r="A14" s="271"/>
      <c r="B14" s="152"/>
      <c r="C14" s="152"/>
      <c r="D14" s="142"/>
      <c r="E14" s="153"/>
      <c r="F14" s="272"/>
      <c r="G14" s="154"/>
      <c r="H14" s="155"/>
      <c r="I14" s="142"/>
      <c r="J14" s="140"/>
    </row>
    <row r="15" spans="1:10" x14ac:dyDescent="0.3">
      <c r="A15" s="271"/>
      <c r="B15" s="152"/>
      <c r="C15" s="152"/>
      <c r="D15" s="142"/>
      <c r="E15" s="153"/>
      <c r="F15" s="272"/>
      <c r="G15" s="154"/>
      <c r="H15" s="155"/>
      <c r="I15" s="142"/>
      <c r="J15" s="140"/>
    </row>
    <row r="16" spans="1:10" x14ac:dyDescent="0.3">
      <c r="A16" s="271"/>
      <c r="B16" s="152"/>
      <c r="C16" s="153"/>
      <c r="D16" s="142"/>
      <c r="E16" s="153"/>
      <c r="F16" s="153"/>
      <c r="G16" s="154"/>
      <c r="H16" s="155"/>
      <c r="I16" s="153"/>
      <c r="J16" s="273"/>
    </row>
    <row r="17" spans="1:10" x14ac:dyDescent="0.3">
      <c r="A17" s="271"/>
      <c r="B17" s="152"/>
      <c r="C17" s="156"/>
      <c r="D17" s="142"/>
      <c r="E17" s="153"/>
      <c r="F17" s="157"/>
      <c r="G17" s="154"/>
      <c r="H17" s="155"/>
      <c r="I17" s="156"/>
      <c r="J17" s="140"/>
    </row>
    <row r="18" spans="1:10" x14ac:dyDescent="0.3">
      <c r="A18" s="274"/>
      <c r="B18" s="158"/>
      <c r="C18" s="159"/>
      <c r="D18" s="160"/>
      <c r="E18" s="161"/>
      <c r="F18" s="159"/>
      <c r="G18" s="158"/>
      <c r="H18" s="162"/>
      <c r="I18" s="156"/>
      <c r="J18" s="140"/>
    </row>
    <row r="19" spans="1:10" x14ac:dyDescent="0.3">
      <c r="A19" s="271"/>
      <c r="B19" s="158"/>
      <c r="C19" s="159"/>
      <c r="D19" s="160"/>
      <c r="E19" s="161"/>
      <c r="F19" s="163"/>
      <c r="G19" s="158"/>
      <c r="H19" s="162"/>
      <c r="I19" s="156"/>
      <c r="J19" s="140"/>
    </row>
    <row r="20" spans="1:10" x14ac:dyDescent="0.3">
      <c r="A20" s="271"/>
      <c r="B20" s="158"/>
      <c r="C20" s="152"/>
      <c r="D20" s="142"/>
      <c r="E20" s="153"/>
      <c r="F20" s="154"/>
      <c r="G20" s="158"/>
      <c r="H20" s="162"/>
      <c r="I20" s="142"/>
      <c r="J20" s="140"/>
    </row>
    <row r="21" spans="1:10" ht="15" thickBot="1" x14ac:dyDescent="0.35">
      <c r="A21" s="275"/>
      <c r="B21" s="276"/>
      <c r="C21" s="276"/>
      <c r="D21" s="277"/>
      <c r="E21" s="276"/>
      <c r="F21" s="276"/>
      <c r="G21" s="276"/>
      <c r="H21" s="278"/>
      <c r="I21" s="149"/>
      <c r="J21" s="147"/>
    </row>
  </sheetData>
  <sheetProtection algorithmName="SHA-512" hashValue="qKYBhk53Al8ixE5hUkIXEoM1MGn5rPc8SKGr7HNjNCYH5ruLw3XMcoa3MGHfriAPkDFmMHIZRWrMAzHQVt/gIQ==" saltValue="3JbFnSQ2QGaI6od28J8O/g==" spinCount="100000" sheet="1" objects="1" scenarios="1"/>
  <mergeCells count="3">
    <mergeCell ref="C1:J1"/>
    <mergeCell ref="C2:J2"/>
    <mergeCell ref="A9:J9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Plan4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Cliente</cp:lastModifiedBy>
  <cp:lastPrinted>2021-10-29T13:37:30Z</cp:lastPrinted>
  <dcterms:created xsi:type="dcterms:W3CDTF">2021-08-26T11:37:04Z</dcterms:created>
  <dcterms:modified xsi:type="dcterms:W3CDTF">2021-10-29T13:48:05Z</dcterms:modified>
</cp:coreProperties>
</file>