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luissevero/Desktop/"/>
    </mc:Choice>
  </mc:AlternateContent>
  <xr:revisionPtr revIDLastSave="0" documentId="13_ncr:1_{8C47782C-335E-C146-8BC8-C718F5CD5870}" xr6:coauthVersionLast="47" xr6:coauthVersionMax="47" xr10:uidLastSave="{00000000-0000-0000-0000-000000000000}"/>
  <bookViews>
    <workbookView xWindow="0" yWindow="500" windowWidth="23260" windowHeight="12460" tabRatio="770" firstSheet="3" activeTab="3" xr2:uid="{00000000-000D-0000-FFFF-FFFF00000000}"/>
  </bookViews>
  <sheets>
    <sheet name="DADOS " sheetId="13" r:id="rId1"/>
    <sheet name="PRODUTOS BETUMINOSOS" sheetId="14" r:id="rId2"/>
    <sheet name="MEMÓRIA DE CÁLCULO" sheetId="1" r:id="rId3"/>
    <sheet name="ORÇAMENTO" sheetId="19" r:id="rId4"/>
    <sheet name="BDI" sheetId="20" r:id="rId5"/>
    <sheet name="MOBILIZAÇÃO EQUIPAMENTOS" sheetId="18" r:id="rId6"/>
    <sheet name="ADMINISTRAÇÃO LOCAL" sheetId="16" r:id="rId7"/>
    <sheet name="CANTEIRO DE OBRAS" sheetId="17" r:id="rId8"/>
    <sheet name="CRONOGRAMA" sheetId="21" r:id="rId9"/>
    <sheet name="FINANCEIRO" sheetId="22" r:id="rId10"/>
  </sheets>
  <definedNames>
    <definedName name="_xlnm.Print_Area" localSheetId="4">BDI!$A$1:$J$21</definedName>
    <definedName name="_xlnm.Print_Area" localSheetId="8">CRONOGRAMA!$A$1:$J$20</definedName>
    <definedName name="_xlnm.Print_Area" localSheetId="0">'DADOS '!$A$1:$F$25</definedName>
    <definedName name="_xlnm.Print_Area" localSheetId="2">'MEMÓRIA DE CÁLCULO'!$A$1:$K$65</definedName>
    <definedName name="_xlnm.Print_Area" localSheetId="3">ORÇAMENTO!$A$1:$I$69</definedName>
    <definedName name="_xlnm.Print_Area" localSheetId="1">'PRODUTOS BETUMINOSOS'!$A$4:$J$45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9" l="1"/>
  <c r="I15" i="1"/>
  <c r="I26" i="1" l="1"/>
  <c r="G26" i="19" s="1"/>
  <c r="G35" i="19"/>
  <c r="G37" i="19"/>
  <c r="G38" i="19"/>
  <c r="G39" i="19"/>
  <c r="G40" i="19"/>
  <c r="F12" i="13" l="1"/>
  <c r="E16" i="13" s="1"/>
  <c r="H45" i="19"/>
  <c r="G45" i="19"/>
  <c r="F45" i="19"/>
  <c r="D45" i="19"/>
  <c r="C45" i="19"/>
  <c r="I36" i="1"/>
  <c r="G36" i="19" s="1"/>
  <c r="I34" i="1"/>
  <c r="G34" i="19" s="1"/>
  <c r="I33" i="1"/>
  <c r="G33" i="19" s="1"/>
  <c r="C16" i="16"/>
  <c r="C15" i="16"/>
  <c r="C14" i="16"/>
  <c r="C13" i="16"/>
  <c r="C12" i="16"/>
  <c r="K45" i="1"/>
  <c r="I28" i="14"/>
  <c r="I45" i="19" l="1"/>
  <c r="H11" i="19"/>
  <c r="H10" i="19"/>
  <c r="I9" i="1" l="1"/>
  <c r="I12" i="1"/>
  <c r="K12" i="1" s="1"/>
  <c r="J15" i="13"/>
  <c r="C12" i="19"/>
  <c r="C11" i="19"/>
  <c r="C10" i="19"/>
  <c r="E7" i="21"/>
  <c r="F7" i="21"/>
  <c r="G7" i="21"/>
  <c r="D7" i="21"/>
  <c r="C7" i="21"/>
  <c r="H7" i="21" s="1"/>
  <c r="D12" i="19"/>
  <c r="H12" i="19"/>
  <c r="D9" i="21"/>
  <c r="E9" i="21"/>
  <c r="F9" i="21"/>
  <c r="G9" i="21"/>
  <c r="C9" i="21"/>
  <c r="H13" i="21"/>
  <c r="G13" i="21"/>
  <c r="F12" i="21"/>
  <c r="G12" i="21"/>
  <c r="H12" i="21"/>
  <c r="E12" i="21"/>
  <c r="H10" i="21"/>
  <c r="E10" i="21"/>
  <c r="F10" i="21"/>
  <c r="G10" i="21"/>
  <c r="D10" i="21"/>
  <c r="G11" i="21"/>
  <c r="H11" i="21"/>
  <c r="B13" i="21"/>
  <c r="A8" i="22" s="1"/>
  <c r="B12" i="21"/>
  <c r="A7" i="22" s="1"/>
  <c r="B11" i="21"/>
  <c r="A6" i="22" s="1"/>
  <c r="B10" i="21"/>
  <c r="A5" i="22" s="1"/>
  <c r="B9" i="21"/>
  <c r="A4" i="22" s="1"/>
  <c r="B8" i="21"/>
  <c r="A3" i="22" s="1"/>
  <c r="B7" i="21"/>
  <c r="A2" i="22" s="1"/>
  <c r="F11" i="21"/>
  <c r="E11" i="21"/>
  <c r="I13" i="1" l="1"/>
  <c r="I57" i="1"/>
  <c r="I54" i="1"/>
  <c r="I53" i="1"/>
  <c r="H44" i="19"/>
  <c r="H43" i="19"/>
  <c r="I43" i="1"/>
  <c r="G43" i="19" s="1"/>
  <c r="K36" i="1"/>
  <c r="K35" i="1"/>
  <c r="K34" i="1"/>
  <c r="K33" i="1"/>
  <c r="H37" i="19"/>
  <c r="H39" i="19"/>
  <c r="H38" i="19"/>
  <c r="H40" i="19"/>
  <c r="H30" i="19"/>
  <c r="H29" i="19"/>
  <c r="H28" i="19"/>
  <c r="H27" i="19"/>
  <c r="I50" i="1"/>
  <c r="G50" i="19" s="1"/>
  <c r="H26" i="19"/>
  <c r="H25" i="19"/>
  <c r="H24" i="19"/>
  <c r="H23" i="19"/>
  <c r="H22" i="19"/>
  <c r="H21" i="19"/>
  <c r="H20" i="19"/>
  <c r="H17" i="19"/>
  <c r="H16" i="19"/>
  <c r="H15" i="19"/>
  <c r="H14" i="19"/>
  <c r="H13" i="19"/>
  <c r="H9" i="19"/>
  <c r="G27" i="19"/>
  <c r="E8" i="13"/>
  <c r="B12" i="13"/>
  <c r="I16" i="1" s="1"/>
  <c r="G25" i="19"/>
  <c r="I43" i="19" l="1"/>
  <c r="I39" i="19"/>
  <c r="I27" i="19"/>
  <c r="I40" i="19"/>
  <c r="K40" i="1"/>
  <c r="I26" i="19"/>
  <c r="I37" i="19"/>
  <c r="I25" i="19"/>
  <c r="K43" i="1"/>
  <c r="I44" i="1"/>
  <c r="G44" i="19" s="1"/>
  <c r="I44" i="19" s="1"/>
  <c r="K38" i="1"/>
  <c r="H33" i="19"/>
  <c r="H36" i="19"/>
  <c r="I36" i="19" s="1"/>
  <c r="I38" i="19"/>
  <c r="H34" i="19"/>
  <c r="I34" i="19" s="1"/>
  <c r="H35" i="19"/>
  <c r="I35" i="19" s="1"/>
  <c r="K37" i="1"/>
  <c r="K39" i="1"/>
  <c r="G20" i="19"/>
  <c r="I20" i="19" s="1"/>
  <c r="G12" i="19"/>
  <c r="G21" i="19"/>
  <c r="G22" i="19" s="1"/>
  <c r="I22" i="19" s="1"/>
  <c r="E22" i="16"/>
  <c r="D19" i="18"/>
  <c r="F19" i="18" s="1"/>
  <c r="D18" i="18"/>
  <c r="F18" i="18" s="1"/>
  <c r="D10" i="18"/>
  <c r="D23" i="18"/>
  <c r="I46" i="19" l="1"/>
  <c r="K41" i="1"/>
  <c r="G8" i="22"/>
  <c r="F8" i="22"/>
  <c r="H8" i="22" s="1"/>
  <c r="I21" i="19"/>
  <c r="G13" i="19"/>
  <c r="I13" i="19" s="1"/>
  <c r="I12" i="19"/>
  <c r="I11" i="1"/>
  <c r="K11" i="1" s="1"/>
  <c r="I10" i="1"/>
  <c r="K10" i="1" s="1"/>
  <c r="G11" i="19"/>
  <c r="I11" i="19" s="1"/>
  <c r="G10" i="19"/>
  <c r="I10" i="19" s="1"/>
  <c r="I15" i="19"/>
  <c r="K44" i="1"/>
  <c r="K46" i="1" s="1"/>
  <c r="I13" i="21"/>
  <c r="E21" i="16"/>
  <c r="E17" i="16"/>
  <c r="G16" i="19" l="1"/>
  <c r="I16" i="19" s="1"/>
  <c r="D16" i="18"/>
  <c r="E17" i="17"/>
  <c r="E16" i="16" l="1"/>
  <c r="C13" i="19"/>
  <c r="C14" i="19"/>
  <c r="C15" i="19"/>
  <c r="C16" i="19"/>
  <c r="C17" i="19"/>
  <c r="C20" i="19"/>
  <c r="C21" i="19"/>
  <c r="C22" i="19"/>
  <c r="C23" i="19"/>
  <c r="C24" i="19"/>
  <c r="C25" i="19"/>
  <c r="C26" i="19"/>
  <c r="C27" i="19"/>
  <c r="C28" i="19"/>
  <c r="C29" i="19"/>
  <c r="C30" i="19"/>
  <c r="C9" i="19"/>
  <c r="D13" i="19"/>
  <c r="D14" i="19"/>
  <c r="D15" i="19"/>
  <c r="D16" i="19"/>
  <c r="D17" i="19"/>
  <c r="D20" i="19"/>
  <c r="D21" i="19"/>
  <c r="D22" i="19"/>
  <c r="D23" i="19"/>
  <c r="D24" i="19"/>
  <c r="D25" i="19"/>
  <c r="D26" i="19"/>
  <c r="D27" i="19"/>
  <c r="D28" i="19"/>
  <c r="D29" i="19"/>
  <c r="D30" i="19"/>
  <c r="D9" i="19"/>
  <c r="I33" i="19" l="1"/>
  <c r="I41" i="19" s="1"/>
  <c r="G30" i="19"/>
  <c r="I30" i="19" s="1"/>
  <c r="G29" i="19"/>
  <c r="I29" i="19" s="1"/>
  <c r="G24" i="19"/>
  <c r="I24" i="19" s="1"/>
  <c r="G17" i="19"/>
  <c r="I17" i="19" s="1"/>
  <c r="D5" i="22" l="1"/>
  <c r="G5" i="22"/>
  <c r="C5" i="22"/>
  <c r="E5" i="22"/>
  <c r="I10" i="21"/>
  <c r="F5" i="22"/>
  <c r="G23" i="19"/>
  <c r="I23" i="19" s="1"/>
  <c r="K9" i="1"/>
  <c r="H5" i="22" l="1"/>
  <c r="G9" i="19"/>
  <c r="I9" i="19" s="1"/>
  <c r="G28" i="19"/>
  <c r="I28" i="19" s="1"/>
  <c r="I31" i="19" s="1"/>
  <c r="G14" i="19"/>
  <c r="I14" i="19" s="1"/>
  <c r="I17" i="1"/>
  <c r="K15" i="1"/>
  <c r="I25" i="1"/>
  <c r="I24" i="1"/>
  <c r="I48" i="1" s="1"/>
  <c r="F24" i="18"/>
  <c r="F25" i="18"/>
  <c r="F26" i="18"/>
  <c r="F23" i="18"/>
  <c r="F11" i="18"/>
  <c r="F12" i="18"/>
  <c r="F13" i="18"/>
  <c r="F14" i="18"/>
  <c r="F15" i="18"/>
  <c r="F16" i="18"/>
  <c r="F17" i="18"/>
  <c r="F10" i="18"/>
  <c r="E20" i="17"/>
  <c r="E19" i="17"/>
  <c r="E18" i="17"/>
  <c r="E16" i="17"/>
  <c r="E15" i="17"/>
  <c r="E14" i="17"/>
  <c r="E13" i="17"/>
  <c r="E12" i="17"/>
  <c r="E11" i="17"/>
  <c r="E25" i="16"/>
  <c r="E26" i="16" s="1"/>
  <c r="E20" i="16"/>
  <c r="E23" i="16" s="1"/>
  <c r="E15" i="16"/>
  <c r="E14" i="16"/>
  <c r="E13" i="16"/>
  <c r="E12" i="16"/>
  <c r="E7" i="22" l="1"/>
  <c r="D7" i="22"/>
  <c r="G7" i="22"/>
  <c r="F7" i="22"/>
  <c r="I49" i="1"/>
  <c r="G49" i="19" s="1"/>
  <c r="G48" i="19"/>
  <c r="E21" i="17"/>
  <c r="E20" i="18"/>
  <c r="I18" i="19"/>
  <c r="E27" i="18"/>
  <c r="I12" i="21"/>
  <c r="E18" i="16"/>
  <c r="E27" i="16" s="1"/>
  <c r="E28" i="16" s="1"/>
  <c r="K16" i="1"/>
  <c r="E22" i="17" l="1"/>
  <c r="E23" i="17" s="1"/>
  <c r="J54" i="1" s="1"/>
  <c r="H7" i="22"/>
  <c r="I9" i="21"/>
  <c r="D4" i="22"/>
  <c r="C4" i="22"/>
  <c r="B4" i="22"/>
  <c r="E4" i="22"/>
  <c r="F4" i="22"/>
  <c r="F29" i="18"/>
  <c r="F30" i="18" s="1"/>
  <c r="E29" i="16"/>
  <c r="I30" i="1"/>
  <c r="I29" i="1"/>
  <c r="I21" i="1"/>
  <c r="I22" i="1" s="1"/>
  <c r="I20" i="1"/>
  <c r="K20" i="1" s="1"/>
  <c r="K54" i="1" l="1"/>
  <c r="H54" i="19"/>
  <c r="I54" i="19" s="1"/>
  <c r="H4" i="22"/>
  <c r="J57" i="1"/>
  <c r="F31" i="18"/>
  <c r="J53" i="1" s="1"/>
  <c r="K53" i="1" s="1"/>
  <c r="K55" i="1" s="1"/>
  <c r="K57" i="1" l="1"/>
  <c r="K58" i="1" s="1"/>
  <c r="H57" i="19"/>
  <c r="I57" i="19" s="1"/>
  <c r="I58" i="19" s="1"/>
  <c r="H53" i="19"/>
  <c r="I53" i="19" s="1"/>
  <c r="I55" i="19" s="1"/>
  <c r="I8" i="21" l="1"/>
  <c r="D2" i="22"/>
  <c r="E2" i="22"/>
  <c r="C2" i="22"/>
  <c r="G2" i="22"/>
  <c r="B2" i="22"/>
  <c r="F2" i="22"/>
  <c r="I7" i="21"/>
  <c r="K17" i="1"/>
  <c r="H2" i="22" l="1"/>
  <c r="I27" i="14"/>
  <c r="I33" i="14" s="1"/>
  <c r="K13" i="1" l="1"/>
  <c r="K29" i="1"/>
  <c r="K30" i="1"/>
  <c r="E23" i="14" l="1"/>
  <c r="E41" i="14" s="1"/>
  <c r="E39" i="14" l="1"/>
  <c r="E40" i="14"/>
  <c r="I29" i="14" l="1"/>
  <c r="I35" i="14" s="1"/>
  <c r="F41" i="14" s="1"/>
  <c r="I34" i="14"/>
  <c r="F40" i="14" s="1"/>
  <c r="F39" i="14"/>
  <c r="I39" i="14" l="1"/>
  <c r="I41" i="14"/>
  <c r="I40" i="14"/>
  <c r="K24" i="1" l="1"/>
  <c r="J49" i="1"/>
  <c r="J48" i="1"/>
  <c r="J50" i="1"/>
  <c r="K50" i="1" s="1"/>
  <c r="H49" i="19" l="1"/>
  <c r="I49" i="19" s="1"/>
  <c r="K49" i="1"/>
  <c r="H48" i="19"/>
  <c r="I48" i="19" s="1"/>
  <c r="K48" i="1"/>
  <c r="K51" i="1" s="1"/>
  <c r="H50" i="19"/>
  <c r="I50" i="19" s="1"/>
  <c r="I51" i="19" l="1"/>
  <c r="K58" i="19" s="1"/>
  <c r="K21" i="1"/>
  <c r="I23" i="1"/>
  <c r="K25" i="1"/>
  <c r="I14" i="1"/>
  <c r="E61" i="19" l="1"/>
  <c r="I61" i="19" s="1"/>
  <c r="E6" i="22"/>
  <c r="D6" i="22"/>
  <c r="F6" i="22"/>
  <c r="G6" i="22"/>
  <c r="I11" i="21"/>
  <c r="K23" i="1"/>
  <c r="I27" i="1"/>
  <c r="K14" i="1"/>
  <c r="K18" i="1" s="1"/>
  <c r="K22" i="1"/>
  <c r="K26" i="1"/>
  <c r="I28" i="1"/>
  <c r="I14" i="21" l="1"/>
  <c r="J12" i="21" s="1"/>
  <c r="I60" i="19"/>
  <c r="H6" i="22"/>
  <c r="G10" i="22"/>
  <c r="G3" i="22" s="1"/>
  <c r="E10" i="22"/>
  <c r="E3" i="22" s="1"/>
  <c r="B10" i="22"/>
  <c r="B3" i="22" s="1"/>
  <c r="C10" i="22"/>
  <c r="C3" i="22" s="1"/>
  <c r="F10" i="22"/>
  <c r="F3" i="22" s="1"/>
  <c r="D10" i="22"/>
  <c r="D3" i="22" s="1"/>
  <c r="K27" i="1"/>
  <c r="K28" i="1"/>
  <c r="J9" i="21" l="1"/>
  <c r="J13" i="21"/>
  <c r="J10" i="21"/>
  <c r="J7" i="21"/>
  <c r="J8" i="21"/>
  <c r="J11" i="21"/>
  <c r="K31" i="1"/>
  <c r="F61" i="1" s="1"/>
  <c r="E12" i="22"/>
  <c r="F8" i="21" s="1"/>
  <c r="F14" i="21" s="1"/>
  <c r="E9" i="22"/>
  <c r="D12" i="22"/>
  <c r="E8" i="21" s="1"/>
  <c r="E14" i="21" s="1"/>
  <c r="D9" i="22"/>
  <c r="G9" i="22"/>
  <c r="G12" i="22"/>
  <c r="H8" i="21" s="1"/>
  <c r="H14" i="21" s="1"/>
  <c r="B9" i="22"/>
  <c r="B12" i="22"/>
  <c r="C8" i="21" s="1"/>
  <c r="H3" i="22"/>
  <c r="H9" i="22" s="1"/>
  <c r="F12" i="22"/>
  <c r="G8" i="21" s="1"/>
  <c r="G14" i="21" s="1"/>
  <c r="F9" i="22"/>
  <c r="C9" i="22"/>
  <c r="C12" i="22"/>
  <c r="D8" i="21" s="1"/>
  <c r="D14" i="21" s="1"/>
  <c r="J14" i="21" l="1"/>
  <c r="K61" i="1"/>
  <c r="K60" i="1"/>
  <c r="C14" i="21"/>
  <c r="C15" i="21" l="1"/>
  <c r="D15" i="21" s="1"/>
  <c r="E15" i="21" s="1"/>
  <c r="F15" i="21" s="1"/>
  <c r="G15" i="21" s="1"/>
  <c r="H15" i="21" s="1"/>
</calcChain>
</file>

<file path=xl/sharedStrings.xml><?xml version="1.0" encoding="utf-8"?>
<sst xmlns="http://schemas.openxmlformats.org/spreadsheetml/2006/main" count="752" uniqueCount="316">
  <si>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</si>
  <si>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</si>
  <si>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</si>
  <si>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</si>
  <si>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</si>
  <si>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</si>
  <si>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</si>
  <si>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</si>
  <si>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</si>
  <si>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</si>
  <si>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m³ x Km</t>
  </si>
  <si>
    <t>t x Km</t>
  </si>
  <si>
    <t>m</t>
  </si>
  <si>
    <t>PAVIMENTAÇÃO</t>
  </si>
  <si>
    <t>CARGA DE ENTULHOS</t>
  </si>
  <si>
    <t>R$/UNID.</t>
  </si>
  <si>
    <t>TOTAL (R$)</t>
  </si>
  <si>
    <t>MEIO FIO COM SARJETA - MFU02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</si>
  <si>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</si>
  <si>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</si>
  <si>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</si>
  <si>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</si>
  <si>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</si>
  <si>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</si>
  <si>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</si>
  <si>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</si>
  <si>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</si>
  <si>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2.0</t>
  </si>
  <si>
    <t>1.0</t>
  </si>
  <si>
    <t>ITEM</t>
  </si>
  <si>
    <t>CUSTO TOTAL DA OBRA:</t>
  </si>
  <si>
    <t>2.3</t>
  </si>
  <si>
    <t>Comprimento Total (m)</t>
  </si>
  <si>
    <t>Largura (m)</t>
  </si>
  <si>
    <t>Folga p/ Limpeza (m)</t>
  </si>
  <si>
    <t>Folga p/ Terraplanagem (m)</t>
  </si>
  <si>
    <t>Espessura de Limpeza (m)</t>
  </si>
  <si>
    <t>COMPRIMENTO x (LARGURA + FOLGA P/ LIMPEZA)</t>
  </si>
  <si>
    <t>ÁREA DE LIMPEZA x ESPESSURA DE LIMPEZA</t>
  </si>
  <si>
    <t>ÁREA DE LIMPEZA x ESPESSURA DE LIMPEZA x DT LIMPEZA</t>
  </si>
  <si>
    <t>Espessura de Corte Subleito (m)</t>
  </si>
  <si>
    <t>Área de Esquina (m²)</t>
  </si>
  <si>
    <t>Empolamento de Base (%)</t>
  </si>
  <si>
    <t>Espessura da Base (m)</t>
  </si>
  <si>
    <t>DT Cascalho (Km)</t>
  </si>
  <si>
    <t>Espessura do Asfalto (m)</t>
  </si>
  <si>
    <t>Largura da Sarjeta (m)</t>
  </si>
  <si>
    <t>PERFIL:</t>
  </si>
  <si>
    <t>DT CBUQ (Km)</t>
  </si>
  <si>
    <t>DT do Agregado (Km)</t>
  </si>
  <si>
    <t>Porcentagem do Agregado (%)</t>
  </si>
  <si>
    <t>Densidade do CBUQ (T/m³)</t>
  </si>
  <si>
    <t>Densidade do Agregado (T/m³)</t>
  </si>
  <si>
    <t>Taxa de Aplicação RR2C (L/m²)</t>
  </si>
  <si>
    <t>Porcentagem de CAP no CBUQ (%)</t>
  </si>
  <si>
    <t>T</t>
  </si>
  <si>
    <t>Largura Calçada (m)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</si>
  <si>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</si>
  <si>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</si>
  <si>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</si>
  <si>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</si>
  <si>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</si>
  <si>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</si>
  <si>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</si>
  <si>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</si>
  <si>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</si>
  <si>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</si>
  <si>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</si>
  <si>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</si>
  <si>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</si>
  <si>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</si>
  <si>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</si>
  <si>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</si>
  <si>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</si>
  <si>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</si>
  <si>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</si>
  <si>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</si>
  <si>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</si>
  <si>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</si>
  <si>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</si>
  <si>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</si>
  <si>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MEIO FIO SEM SARJETA - MFU01</t>
  </si>
  <si>
    <t>ORÇAMENTO</t>
  </si>
  <si>
    <t>Engenheiro Luis Severo Braga Gomides</t>
  </si>
  <si>
    <t>Secretário Municipal de Transportes</t>
  </si>
  <si>
    <t>____________________________________________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</si>
  <si>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</si>
  <si>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</si>
  <si>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</si>
  <si>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 xml:space="preserve">                 PREFEITURA MUNICIPAL DE CATALÃO SECRETARIA MUNICIPAL DE TRANSPORTE ADMINISTRAÇÃO: 2021/2024</t>
  </si>
  <si>
    <t>1.1</t>
  </si>
  <si>
    <t>1.2</t>
  </si>
  <si>
    <t>1.3</t>
  </si>
  <si>
    <t>1.8</t>
  </si>
  <si>
    <t>DESCIDA D'ÁGUA DE ATERROS TIPO RÁPIDO - DAR 02 (AC/BC)</t>
  </si>
  <si>
    <t>CONFORME PROJETO</t>
  </si>
  <si>
    <t>REMOÇÃO DE CERCA</t>
  </si>
  <si>
    <t>CERCA DE VEDAÇÃO DE FAIXA DE DOMÍNIO EM MADEIRA</t>
  </si>
  <si>
    <t>Interferência com cerca (m)</t>
  </si>
  <si>
    <t>TIPO DE SERVIÇO: TERRAPLENAGEM, PAVIMENTAÇÃO ASFÁLTICA E DRENAGEM</t>
  </si>
  <si>
    <t>Largura de Sub Leito (m)</t>
  </si>
  <si>
    <t>Largura da Base</t>
  </si>
  <si>
    <t>Meio Fio Sem Sarjeta</t>
  </si>
  <si>
    <t>DESCRIÇÃO</t>
  </si>
  <si>
    <t>CUSTO UNITÁRIO</t>
  </si>
  <si>
    <t>QUANTIDADE</t>
  </si>
  <si>
    <t>CUSTO TOTAL</t>
  </si>
  <si>
    <t>DIVISÃO ENGENHARIA</t>
  </si>
  <si>
    <t>ENGENHEIRO PRODUÇÃO/CIVIL</t>
  </si>
  <si>
    <t>MÊS</t>
  </si>
  <si>
    <t>TOPÓGRAFO</t>
  </si>
  <si>
    <t>AUXILIAR TOPOGRAFIA</t>
  </si>
  <si>
    <t>LABORATORISTA DE SOLOS</t>
  </si>
  <si>
    <t>DIVISÃO ADMINISTRATIVA</t>
  </si>
  <si>
    <t>VIGIA</t>
  </si>
  <si>
    <t>VEÍCULOS DA ADMINISTRAÇÃO</t>
  </si>
  <si>
    <t>VEÍCULOS LEVES (INCLUSO COMBUSTÍVEL)</t>
  </si>
  <si>
    <t>PREÇO TOTAL:</t>
  </si>
  <si>
    <t>FAIXA A2 (RESTAURAÇÃO)</t>
  </si>
  <si>
    <t>INSTALAÇOES PROVISÓRIAS</t>
  </si>
  <si>
    <t>ESCRITÓRIO URBANO (CIDADE)</t>
  </si>
  <si>
    <t>MOBILIÁRIO DE ESCRITÓRIO (INCLUSIVE EQUIPAMENTOS DE INFORMÁTICA)</t>
  </si>
  <si>
    <t>MOBILIÁRIO DE ALOJAMENTO(ENGENHEIROS)</t>
  </si>
  <si>
    <t>ALMOXARIFADO</t>
  </si>
  <si>
    <t>M²</t>
  </si>
  <si>
    <t>TENDA 6X6M REFEITÓRIO</t>
  </si>
  <si>
    <t>MESA COM 4 CADEIRAS (REFEITÓRIO TENDAS)</t>
  </si>
  <si>
    <t>CJ</t>
  </si>
  <si>
    <t>INSTALAÇÕES PROVISÓRIA DE ÁGUA E ESGOTO</t>
  </si>
  <si>
    <t>INSTALAÇÕES PROVISÓRIA DE ENERGIA ELÉTRICA</t>
  </si>
  <si>
    <t>PLACA DE OBRA</t>
  </si>
  <si>
    <t>CUSTO TOTAL:</t>
  </si>
  <si>
    <t xml:space="preserve">EQUIPAMENTO DE GRANDE PORTE - 40KM/H </t>
  </si>
  <si>
    <t>CUSTO HORÁRIO</t>
  </si>
  <si>
    <t>FAIXA C2</t>
  </si>
  <si>
    <t>ROLO COMPAC. PNEUS AUTOPROP. 27T</t>
  </si>
  <si>
    <t>ROLO LISO TANDEN  - 6/8 T - CA 150 OU EQUIVALENTE</t>
  </si>
  <si>
    <t>VIBROACABADORA DE ASFALTO SOBRE ESTEIRAS</t>
  </si>
  <si>
    <t>CARREGADEIRA DE PNEU CAT-924G OU EQUIVALENTE</t>
  </si>
  <si>
    <t>MOTONIVELADORA-CAT 120K OU EQUIVALENTE</t>
  </si>
  <si>
    <t>ROLO PÉ DE CARNEIRO AUTOPROP. CA-25 OU EQUIVALENTE</t>
  </si>
  <si>
    <t>TRATOR DE PNEUS AGRÍCULA-MF4292 OU EQUIVALENTE</t>
  </si>
  <si>
    <t>VEÍCULOS DE PRODUÇÃO (AUTOPROPELIDOS) -15T</t>
  </si>
  <si>
    <t>CAMINHÃO BASCULANTE 10M³ - 15T</t>
  </si>
  <si>
    <t>CAMINHÃO CARROCERIA MADEIRA - 15T</t>
  </si>
  <si>
    <t>4.0</t>
  </si>
  <si>
    <t>4.1</t>
  </si>
  <si>
    <t>4.2</t>
  </si>
  <si>
    <t>DT</t>
  </si>
  <si>
    <t>DISSIPADOR DE ENERGIA - DEB 02 (AC/BC)</t>
  </si>
  <si>
    <t>ENTRADA D'AGUA - EDA 01 (AC/BC)</t>
  </si>
  <si>
    <t>Valor do Km</t>
  </si>
  <si>
    <t>Valor m²</t>
  </si>
  <si>
    <t>BOCA DE BSTC D=1,00M (AC/BC)</t>
  </si>
  <si>
    <t>FORNECIMENTO, TRANSPORTE E ASSENTAMENTO DE TUBO D=1,00 M (AC)</t>
  </si>
  <si>
    <t>ESCAVAÇÃO MECÂNICA EM TERRA</t>
  </si>
  <si>
    <t>REATERRO DE VALAS C/ COMPACTAÇÃO VIBRATÓRIA</t>
  </si>
  <si>
    <t xml:space="preserve">LASTRO DE BRITA(GAP) (BC) </t>
  </si>
  <si>
    <t>Volume Aterro Sub Leito</t>
  </si>
  <si>
    <t>(COMPRIMENTO x (LARGURA + FOLGA P/ TERRAPLANAGEM)  x ESPESSURA DA BASE</t>
  </si>
  <si>
    <t>Km</t>
  </si>
  <si>
    <t xml:space="preserve">COMPRIMENTO x (LARGURA + FOLGA P/ TERRAPLANAGEM) </t>
  </si>
  <si>
    <t>(COMPRIMENTO x (LARGURA + FOLGA P/ TERRAPLANAGEM)) x ESPESSURA DA BASE x DT CASCALHO X EMPOLAMENTO DE BASE</t>
  </si>
  <si>
    <t>(COMPRIMENTO x (LARGURA + FOLGA P/ TERRAPLANAGEM)) x ESPESSURA DA BASE</t>
  </si>
  <si>
    <t>COMPRIMENTO x (LARGURA DA BASE)</t>
  </si>
  <si>
    <t xml:space="preserve">COMPRIMENTO x (LARGURA - MEDIDA DA SARJETA) </t>
  </si>
  <si>
    <t>(COMPRIMENTO x (LARGURA - MEDIDA DA SARJETA)) x ESPESSURA DO ASFALTO x DENSIDADE DO CBUQ x DT CBUQ</t>
  </si>
  <si>
    <t xml:space="preserve">((COMPRIMENTO x (LARGURA - MEDIDA DA SARJETA)) x ESPESSURA DO ASFALTO x DENSIDADE DO CBUQ x PORCENTAGEM DO AGREGADO / DENSIDADE DO AGREGADO) x DT DO AGREGADO </t>
  </si>
  <si>
    <t>COMPRIMENTO x (LARGURA - MEDIDA DA SARJETA)  x TAXA DE APLICAÇÃO EMULSÃO ASFÁLTICA PARA SERVIÇO DE IMPRIMAÇÃO</t>
  </si>
  <si>
    <t>COMPRIMENTO x (LARGURA - MEDIDA DA SARJETA) x TAXA DE APLICAÇÃO RR2C</t>
  </si>
  <si>
    <t>COMPRIMENTO x (LARGURA - MEDIDA DA SARJETA) x ESPESSURA DO ASFALTO x DENSIDADE CBUQ x PORCENTAGEM DE CAP NO CBUQ</t>
  </si>
  <si>
    <t>3.0</t>
  </si>
  <si>
    <t>3.1</t>
  </si>
  <si>
    <t>3.2</t>
  </si>
  <si>
    <t>3.3</t>
  </si>
  <si>
    <t>2.4</t>
  </si>
  <si>
    <t>2.5</t>
  </si>
  <si>
    <t>2.6</t>
  </si>
  <si>
    <t>2.7</t>
  </si>
  <si>
    <t>2.8</t>
  </si>
  <si>
    <t>2.9</t>
  </si>
  <si>
    <t>1.4</t>
  </si>
  <si>
    <t>1.5</t>
  </si>
  <si>
    <t>1.7</t>
  </si>
  <si>
    <t>Largura Imprimação</t>
  </si>
  <si>
    <t xml:space="preserve">BANHEIROS QUÍMICOS (COM LAVATÓRIO) </t>
  </si>
  <si>
    <t>GOINFRA</t>
  </si>
  <si>
    <t>GOIFRA</t>
  </si>
  <si>
    <t xml:space="preserve">TRANSPORTE DE ENTULHO </t>
  </si>
  <si>
    <t>ESCAVAÇÃO E CARGA DE MATERIAL DE 1ºCATEGORIA - SEM TRANSPORTE</t>
  </si>
  <si>
    <t>TRANSPORTE DE MATERIAL DE JAZIDA</t>
  </si>
  <si>
    <t xml:space="preserve">REGULARIZAÇÃO E COMPACTAÇÃO DO SUB-LEITO </t>
  </si>
  <si>
    <t xml:space="preserve">ESCAVAÇÃO E CARGA DE MATERIAL DE JAZIDA COM INDENIZAÇÃO </t>
  </si>
  <si>
    <t xml:space="preserve">TRANSPORTE DE MATERIAL DE JAZIDA-CASCALHO </t>
  </si>
  <si>
    <t>IMPRIMAÇÃO</t>
  </si>
  <si>
    <t xml:space="preserve">PINTURA DE LIGAÇÃO </t>
  </si>
  <si>
    <t xml:space="preserve">CONCRETO BETUMINOSO USINADO À QUENTE-CBUQ (AC/BC) </t>
  </si>
  <si>
    <t>TRANSPORTE COMERCIAL DE MASSA ASFÁLTICA</t>
  </si>
  <si>
    <t xml:space="preserve">TRANSPORTE COMERCIAL DE AGREGADO </t>
  </si>
  <si>
    <t xml:space="preserve">ESTABILIZAÇÃO GRANULOMÉTRICA SEM MISTURA - REF.PROCTOR: 39 GOLPES (100% P.IM.) </t>
  </si>
  <si>
    <t>ESCAVADEIRA HIDRÁULICA - 320DL OU EQUIVALENTE</t>
  </si>
  <si>
    <t>CAMINHÃO TANQUE 10000 L</t>
  </si>
  <si>
    <t>Volume Corte</t>
  </si>
  <si>
    <t>AUXILIAR DE LABORATORISTA</t>
  </si>
  <si>
    <t>INSTRUMENTAL DE TOPOGRAFIA</t>
  </si>
  <si>
    <t>LOCAL: Rodovia Municipal CUSTODIA</t>
  </si>
  <si>
    <t>CUSTODIA</t>
  </si>
  <si>
    <t>DT Limpeza  (Km)</t>
  </si>
  <si>
    <t>Empolamento de Subleito e Limpeza (%)</t>
  </si>
  <si>
    <t>RETRO ESCAVADEIRA DE PNEUS - CATERPILLAR 416E OU
EQUIVALENTE</t>
  </si>
  <si>
    <t>TRATOR ESTEIRAS COM LAMINA - Komatsu: D41E-6 OU EQUIVALENTE</t>
  </si>
  <si>
    <t>TERRAPLENAGEM</t>
  </si>
  <si>
    <t>2.10</t>
  </si>
  <si>
    <t>2.11</t>
  </si>
  <si>
    <t>DRENAGEM</t>
  </si>
  <si>
    <t>3.4</t>
  </si>
  <si>
    <t>3.5</t>
  </si>
  <si>
    <t>3.7</t>
  </si>
  <si>
    <t>3.8</t>
  </si>
  <si>
    <t>LOCAL: Rodovia Municipal Custódia</t>
  </si>
  <si>
    <t>OBRAS COMPLEMENTARES</t>
  </si>
  <si>
    <t>DEFENSA METÁLICA SEMI-MALEÁVEL SIMPLES</t>
  </si>
  <si>
    <t>TRANSPORTE COMERCIAL DE MATERIAL BÁSICO</t>
  </si>
  <si>
    <t>tkm</t>
  </si>
  <si>
    <t>SERVÇOS PRELIMINARES</t>
  </si>
  <si>
    <t>SUBTOTAL:</t>
  </si>
  <si>
    <t>COMP 01</t>
  </si>
  <si>
    <t>COMP 02</t>
  </si>
  <si>
    <t>ADMINISTRAÇÃO</t>
  </si>
  <si>
    <t>COMP 03</t>
  </si>
  <si>
    <t>SUBTOTAL</t>
  </si>
  <si>
    <t xml:space="preserve">ADMINISTRAÇÃO LOCAL </t>
  </si>
  <si>
    <t xml:space="preserve">CANTEIRO DE OBRA </t>
  </si>
  <si>
    <t xml:space="preserve">MOBILIZAÇÃO/DESMOBILIZAÇÃO EQUIPAMENTOS </t>
  </si>
  <si>
    <t>PRODUTOS BETUMINOSOS</t>
  </si>
  <si>
    <t xml:space="preserve">DADOS </t>
  </si>
  <si>
    <t>PROJETO EXECUTIVO DE ENGENHARIA PARA REGIÃO ONDULADA</t>
  </si>
  <si>
    <t>LIMPEZA (PAV.URB.)</t>
  </si>
  <si>
    <t>Taxa de Aplicação EAI (L/m²)</t>
  </si>
  <si>
    <t>5.0</t>
  </si>
  <si>
    <t>5.1</t>
  </si>
  <si>
    <t>5.2</t>
  </si>
  <si>
    <t>5.3</t>
  </si>
  <si>
    <t>6.0</t>
  </si>
  <si>
    <t>6.1</t>
  </si>
  <si>
    <t>6.2</t>
  </si>
  <si>
    <t>7.0</t>
  </si>
  <si>
    <t>7.1</t>
  </si>
  <si>
    <t>SERVIÇOS PRELIMINARES</t>
  </si>
  <si>
    <t>MOBILIZAÇÃO/DESMOBILIZAÇÃO DE EQUIPAMENTOS</t>
  </si>
  <si>
    <t>CANTEIRO DE OBRAS</t>
  </si>
  <si>
    <t xml:space="preserve">CONFORME COMPOSIÇÃO ANEXO </t>
  </si>
  <si>
    <t>ESTRADA MUNICIPAL DA CUSTÓDIA</t>
  </si>
  <si>
    <t xml:space="preserve">ADMINISTRAÇÃO </t>
  </si>
  <si>
    <t>Valor/Unidade</t>
  </si>
  <si>
    <t>COMPOSIÇÃO BDI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</si>
  <si>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</si>
  <si>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</si>
  <si>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</si>
  <si>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</si>
  <si>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</si>
  <si>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</si>
  <si>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</si>
  <si>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</si>
  <si>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</si>
  <si>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</si>
  <si>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_________________________________________________________________________</t>
  </si>
  <si>
    <t>CRONOGRAMA FISICO-FINANCEIRO</t>
  </si>
  <si>
    <t>PRAZO EXECUÇÃO: 6 MESES</t>
  </si>
  <si>
    <t>GRUPO DE SERVIÇO</t>
  </si>
  <si>
    <t>MÊS 1</t>
  </si>
  <si>
    <t>MÊS 2</t>
  </si>
  <si>
    <t>MÊS 3</t>
  </si>
  <si>
    <t>MÊS 4</t>
  </si>
  <si>
    <t>MÊS 5</t>
  </si>
  <si>
    <t>MÊS 6</t>
  </si>
  <si>
    <t>% DO SERVIÇO</t>
  </si>
  <si>
    <t>VALOR DO SERVIÇO EXECUTADO</t>
  </si>
  <si>
    <t>AVANÇO FINANCEIRO</t>
  </si>
  <si>
    <t>__________________________________________________________________________</t>
  </si>
  <si>
    <t xml:space="preserve">VALOR </t>
  </si>
  <si>
    <t>1.6</t>
  </si>
  <si>
    <t>1.9</t>
  </si>
  <si>
    <t>TÉCNICO DE SEGURANÇA DO TRABALHO</t>
  </si>
  <si>
    <t>ALMOXARIFE / APONTADOR / COMPRADOR</t>
  </si>
  <si>
    <t>CUSTO /KM</t>
  </si>
  <si>
    <r>
      <t>DT material 1</t>
    </r>
    <r>
      <rPr>
        <sz val="9"/>
        <color theme="1"/>
        <rFont val="Calibri"/>
        <family val="2"/>
      </rPr>
      <t>ª</t>
    </r>
    <r>
      <rPr>
        <sz val="9"/>
        <color theme="1"/>
        <rFont val="Calibri"/>
        <family val="2"/>
        <scheme val="minor"/>
      </rPr>
      <t xml:space="preserve"> categoria  (Km)</t>
    </r>
  </si>
  <si>
    <t>_____________________________________________________</t>
  </si>
  <si>
    <t>________________________________________________________________</t>
  </si>
  <si>
    <t>3.6</t>
  </si>
  <si>
    <t>CÓDIGO AUXILIAR</t>
  </si>
  <si>
    <t>CAMINHÃO TANQUE DISTRIBUIDOR DE ASFALTO</t>
  </si>
  <si>
    <t>FAIXA A1 (IMPLANTAÇÃO)</t>
  </si>
  <si>
    <t>GRUPO DE SERVIÇOS</t>
  </si>
  <si>
    <t>MEDIÇÃO 1</t>
  </si>
  <si>
    <t>TOTAL</t>
  </si>
  <si>
    <t>MEDIÇÃO 2</t>
  </si>
  <si>
    <t>MEDIÇÃO 3</t>
  </si>
  <si>
    <t>MEDIÇÃO 4</t>
  </si>
  <si>
    <t>MEDIÇÃO 5</t>
  </si>
  <si>
    <t>MEDIÇÃO 6</t>
  </si>
  <si>
    <t>% ADMINISTRAÇÃO/MÊS</t>
  </si>
  <si>
    <t>% ADMINISTRAÇÃO/SOMATÓRIO SERVIÇOS</t>
  </si>
  <si>
    <t>REFERÊNCIA: TABELA DE TERRAPLENAGEM, PAVIMENTAÇÃO E OBRAS DE ARTE ESPECIAIS - OUT / 2023 - COM DESONERAÇÃO - T229 - BDI: 26,37%</t>
  </si>
  <si>
    <t>4.3</t>
  </si>
  <si>
    <t xml:space="preserve"> TABELA ANP PRODUTO/REGIÃO NOV / 2023</t>
  </si>
  <si>
    <t>REVESTIMENTO VEGETAL POR HIDROSSEMEADURA</t>
  </si>
  <si>
    <t xml:space="preserve">REFERÊNCIA: ADMINISTRAÇÃO - CANTEIRO - MOBILIZAÇÃO  - T229 - OUTUBRO/2023 </t>
  </si>
  <si>
    <t>TABELA DE PROJETOS E CONSULTORIA - T228 - OUTUBRO DE 2023 -  BDI: 28,28 %</t>
  </si>
  <si>
    <t>TABELA DE PROJETOS E CONSULTORIA - T228 - OUTUBRO DE 2023 -  BDI: 28,28%</t>
  </si>
  <si>
    <t>Volume Aterro</t>
  </si>
  <si>
    <t>Larg x Comp x Profund. (2 x 100 x 2)</t>
  </si>
  <si>
    <t>Larg x Comp x Esp. Lastro (2 x 100 x 0,1)</t>
  </si>
  <si>
    <t>Larg x Comp x Profund. (2 x 100 x 1)</t>
  </si>
  <si>
    <t>REFERÊNCIA: JANEIRO/2024</t>
  </si>
  <si>
    <t>BDI (26,37%):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</si>
</sst>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  <numFmt numFmtId="169" formatCode="0.0"/>
    <numFmt numFmtId="170" formatCode="&quot;R$&quot;#,##0.00"/>
    <numFmt numFmtId="171" formatCode="#,##0.00_ ;\-#,##0.00\ "/>
    <numFmt numFmtId="172" formatCode="0.0000%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color theme="1"/>
      <name val="Calibri "/>
    </font>
    <font>
      <sz val="11"/>
      <color theme="1"/>
      <name val="Calibri "/>
    </font>
    <font>
      <sz val="9"/>
      <color theme="1"/>
      <name val="Calibri "/>
    </font>
    <font>
      <sz val="9"/>
      <color theme="1"/>
      <name val="Calibri"/>
      <family val="2"/>
    </font>
    <font>
      <b/>
      <sz val="9"/>
      <name val="Calibri"/>
      <family val="2"/>
      <scheme val="minor"/>
    </font>
    <font>
      <sz val="10"/>
      <color theme="1"/>
      <name val="Calibri "/>
    </font>
    <font>
      <b/>
      <sz val="12"/>
      <color rgb="FF000000"/>
      <name val="Calibri"/>
      <family val="2"/>
      <scheme val="minor"/>
    </font>
    <font>
      <b/>
      <sz val="10"/>
      <color theme="1"/>
      <name val="Calibri 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0" fillId="0" borderId="0" xfId="0" applyNumberFormat="1"/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0" fillId="0" borderId="0" xfId="0" applyNumberFormat="1"/>
    <xf numFmtId="167" fontId="3" fillId="0" borderId="14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9" fillId="0" borderId="0" xfId="0" applyFont="1"/>
    <xf numFmtId="167" fontId="3" fillId="4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6" fillId="0" borderId="0" xfId="0" applyFont="1" applyAlignment="1">
      <alignment horizontal="right"/>
    </xf>
    <xf numFmtId="170" fontId="2" fillId="0" borderId="0" xfId="0" applyNumberFormat="1" applyFont="1"/>
    <xf numFmtId="167" fontId="2" fillId="0" borderId="0" xfId="0" applyNumberFormat="1" applyFont="1"/>
    <xf numFmtId="0" fontId="2" fillId="4" borderId="1" xfId="0" applyFont="1" applyFill="1" applyBorder="1" applyAlignment="1">
      <alignment vertical="center" wrapText="1"/>
    </xf>
    <xf numFmtId="7" fontId="2" fillId="4" borderId="1" xfId="0" applyNumberFormat="1" applyFont="1" applyFill="1" applyBorder="1" applyAlignment="1">
      <alignment horizontal="center" vertical="center" wrapText="1"/>
    </xf>
    <xf numFmtId="10" fontId="2" fillId="0" borderId="0" xfId="2" applyNumberFormat="1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67" fontId="13" fillId="0" borderId="1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167" fontId="13" fillId="0" borderId="16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9" fontId="14" fillId="0" borderId="16" xfId="0" applyNumberFormat="1" applyFont="1" applyBorder="1" applyAlignment="1">
      <alignment horizontal="center"/>
    </xf>
    <xf numFmtId="167" fontId="14" fillId="0" borderId="16" xfId="0" applyNumberFormat="1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0" borderId="0" xfId="0" applyFont="1"/>
    <xf numFmtId="167" fontId="1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14" fillId="0" borderId="14" xfId="0" applyFont="1" applyBorder="1" applyAlignment="1">
      <alignment horizontal="left" vertical="center"/>
    </xf>
    <xf numFmtId="1" fontId="14" fillId="0" borderId="16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44" fontId="13" fillId="0" borderId="15" xfId="0" applyNumberFormat="1" applyFont="1" applyBorder="1" applyAlignment="1">
      <alignment horizontal="center"/>
    </xf>
    <xf numFmtId="167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7" fontId="13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7" fontId="13" fillId="0" borderId="13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169" fontId="14" fillId="0" borderId="3" xfId="0" applyNumberFormat="1" applyFont="1" applyBorder="1" applyAlignment="1">
      <alignment horizontal="center"/>
    </xf>
    <xf numFmtId="169" fontId="14" fillId="0" borderId="8" xfId="0" applyNumberFormat="1" applyFon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13" fillId="0" borderId="10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2" fillId="0" borderId="22" xfId="0" applyFont="1" applyBorder="1"/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2" xfId="0" applyFont="1" applyBorder="1"/>
    <xf numFmtId="167" fontId="10" fillId="0" borderId="32" xfId="0" applyNumberFormat="1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8" fillId="0" borderId="2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" fontId="18" fillId="0" borderId="28" xfId="3" applyNumberFormat="1" applyFont="1" applyBorder="1" applyAlignment="1" applyProtection="1">
      <alignment horizontal="center" vertical="center"/>
      <protection locked="0"/>
    </xf>
    <xf numFmtId="4" fontId="18" fillId="0" borderId="29" xfId="3" applyNumberFormat="1" applyFont="1" applyBorder="1" applyAlignment="1" applyProtection="1">
      <alignment horizontal="center" vertical="center"/>
      <protection locked="0"/>
    </xf>
    <xf numFmtId="171" fontId="18" fillId="0" borderId="30" xfId="3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34" xfId="0" applyFont="1" applyBorder="1" applyAlignment="1">
      <alignment horizontal="center"/>
    </xf>
    <xf numFmtId="0" fontId="15" fillId="0" borderId="4" xfId="0" applyFont="1" applyBorder="1"/>
    <xf numFmtId="167" fontId="15" fillId="0" borderId="4" xfId="0" applyNumberFormat="1" applyFont="1" applyBorder="1"/>
    <xf numFmtId="10" fontId="15" fillId="0" borderId="35" xfId="2" applyNumberFormat="1" applyFont="1" applyBorder="1"/>
    <xf numFmtId="167" fontId="15" fillId="0" borderId="0" xfId="0" applyNumberFormat="1" applyFont="1"/>
    <xf numFmtId="0" fontId="15" fillId="0" borderId="31" xfId="0" applyFont="1" applyBorder="1" applyAlignment="1">
      <alignment horizontal="center"/>
    </xf>
    <xf numFmtId="0" fontId="15" fillId="0" borderId="32" xfId="0" applyFont="1" applyBorder="1"/>
    <xf numFmtId="167" fontId="15" fillId="0" borderId="32" xfId="0" applyNumberFormat="1" applyFont="1" applyBorder="1"/>
    <xf numFmtId="10" fontId="15" fillId="0" borderId="33" xfId="2" applyNumberFormat="1" applyFont="1" applyBorder="1"/>
    <xf numFmtId="10" fontId="15" fillId="0" borderId="0" xfId="2" applyNumberFormat="1" applyFont="1" applyBorder="1"/>
    <xf numFmtId="10" fontId="15" fillId="0" borderId="0" xfId="2" applyNumberFormat="1" applyFont="1"/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9" fontId="0" fillId="0" borderId="0" xfId="0" applyNumberFormat="1"/>
    <xf numFmtId="0" fontId="2" fillId="4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vertical="center" wrapText="1"/>
    </xf>
    <xf numFmtId="17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0" fontId="3" fillId="0" borderId="27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2" fillId="0" borderId="27" xfId="2" applyNumberFormat="1" applyFont="1" applyBorder="1" applyAlignment="1">
      <alignment horizontal="center" vertical="center"/>
    </xf>
    <xf numFmtId="170" fontId="23" fillId="0" borderId="1" xfId="0" applyNumberFormat="1" applyFont="1" applyBorder="1" applyAlignment="1">
      <alignment horizontal="center" vertical="center"/>
    </xf>
    <xf numFmtId="10" fontId="23" fillId="0" borderId="1" xfId="2" applyNumberFormat="1" applyFont="1" applyBorder="1" applyAlignment="1" applyProtection="1">
      <alignment horizontal="center" vertical="center"/>
      <protection locked="0"/>
    </xf>
    <xf numFmtId="10" fontId="23" fillId="0" borderId="1" xfId="2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0" fontId="0" fillId="0" borderId="2" xfId="0" applyBorder="1"/>
    <xf numFmtId="0" fontId="0" fillId="0" borderId="16" xfId="0" applyBorder="1"/>
    <xf numFmtId="169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8" fontId="2" fillId="4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70" fontId="15" fillId="0" borderId="0" xfId="0" applyNumberFormat="1" applyFont="1"/>
    <xf numFmtId="10" fontId="10" fillId="0" borderId="0" xfId="2" applyNumberFormat="1" applyFont="1" applyAlignment="1">
      <alignment horizontal="center"/>
    </xf>
    <xf numFmtId="0" fontId="27" fillId="6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vertical="center"/>
    </xf>
    <xf numFmtId="167" fontId="28" fillId="0" borderId="1" xfId="0" applyNumberFormat="1" applyFont="1" applyBorder="1" applyAlignment="1">
      <alignment horizontal="center" vertical="center" wrapText="1"/>
    </xf>
    <xf numFmtId="167" fontId="28" fillId="7" borderId="1" xfId="0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left" vertical="center"/>
    </xf>
    <xf numFmtId="167" fontId="29" fillId="7" borderId="1" xfId="2" applyNumberFormat="1" applyFont="1" applyFill="1" applyBorder="1" applyAlignment="1">
      <alignment horizontal="center" vertical="center"/>
    </xf>
    <xf numFmtId="10" fontId="29" fillId="7" borderId="1" xfId="2" applyNumberFormat="1" applyFont="1" applyFill="1" applyBorder="1" applyAlignment="1">
      <alignment horizontal="center" vertical="center"/>
    </xf>
    <xf numFmtId="10" fontId="0" fillId="0" borderId="0" xfId="0" applyNumberFormat="1"/>
    <xf numFmtId="167" fontId="0" fillId="0" borderId="1" xfId="0" applyNumberFormat="1" applyBorder="1" applyAlignment="1">
      <alignment horizontal="center"/>
    </xf>
    <xf numFmtId="0" fontId="0" fillId="0" borderId="1" xfId="0" applyBorder="1"/>
    <xf numFmtId="167" fontId="0" fillId="0" borderId="0" xfId="2" applyNumberFormat="1" applyFont="1" applyAlignment="1">
      <alignment horizontal="center"/>
    </xf>
    <xf numFmtId="172" fontId="23" fillId="0" borderId="1" xfId="2" applyNumberFormat="1" applyFont="1" applyBorder="1" applyAlignment="1">
      <alignment horizontal="center" vertical="center"/>
    </xf>
    <xf numFmtId="172" fontId="0" fillId="0" borderId="0" xfId="2" applyNumberFormat="1" applyFont="1"/>
    <xf numFmtId="10" fontId="0" fillId="7" borderId="1" xfId="2" applyNumberFormat="1" applyFont="1" applyFill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 wrapText="1"/>
    </xf>
    <xf numFmtId="167" fontId="13" fillId="0" borderId="12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167" fontId="2" fillId="0" borderId="12" xfId="0" applyNumberFormat="1" applyFont="1" applyBorder="1" applyAlignment="1">
      <alignment horizontal="center" vertical="center" wrapText="1"/>
    </xf>
    <xf numFmtId="167" fontId="8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horizontal="right" vertical="center" wrapText="1"/>
    </xf>
    <xf numFmtId="167" fontId="14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7" fontId="13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5" fillId="4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right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7" fontId="3" fillId="4" borderId="8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4" borderId="0" xfId="0" applyFont="1" applyFill="1" applyAlignment="1">
      <alignment horizontal="right" vertical="center" wrapText="1"/>
    </xf>
    <xf numFmtId="167" fontId="3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167" fontId="3" fillId="4" borderId="9" xfId="0" applyNumberFormat="1" applyFont="1" applyFill="1" applyBorder="1" applyAlignment="1">
      <alignment horizontal="right" vertical="center" wrapText="1"/>
    </xf>
    <xf numFmtId="167" fontId="3" fillId="4" borderId="10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left" vertical="center"/>
    </xf>
    <xf numFmtId="2" fontId="2" fillId="0" borderId="10" xfId="0" applyNumberFormat="1" applyFont="1" applyBorder="1" applyAlignment="1">
      <alignment horizontal="left" vertical="center"/>
    </xf>
    <xf numFmtId="0" fontId="10" fillId="4" borderId="7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7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7" fontId="13" fillId="0" borderId="11" xfId="0" applyNumberFormat="1" applyFont="1" applyBorder="1" applyAlignment="1">
      <alignment horizontal="center" vertical="center"/>
    </xf>
    <xf numFmtId="167" fontId="13" fillId="0" borderId="17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7" fontId="13" fillId="0" borderId="18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0" fontId="13" fillId="0" borderId="1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23" xfId="0" applyFont="1" applyBorder="1" applyAlignment="1">
      <alignment horizontal="center"/>
    </xf>
    <xf numFmtId="0" fontId="23" fillId="0" borderId="2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7" fontId="23" fillId="0" borderId="1" xfId="0" applyNumberFormat="1" applyFont="1" applyBorder="1" applyAlignment="1">
      <alignment horizontal="center" vertical="center"/>
    </xf>
    <xf numFmtId="10" fontId="23" fillId="0" borderId="27" xfId="2" applyNumberFormat="1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</cellXfs>
  <cellStyles count="4">
    <cellStyle name="Normal" xfId="0" builtinId="0"/>
    <cellStyle name="Normal 3" xfId="1" xr:uid="{00000000-0005-0000-0000-000001000000}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57150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69850" y="57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125434</xdr:colOff>
      <xdr:row>3</xdr:row>
      <xdr:rowOff>112655</xdr:rowOff>
    </xdr:from>
    <xdr:ext cx="2034521" cy="585854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5434" y="662988"/>
          <a:ext cx="2034521" cy="58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508000</xdr:colOff>
          <xdr:row>3</xdr:row>
          <xdr:rowOff>127000</xdr:rowOff>
        </xdr:from>
        <xdr:to>
          <xdr:col>9</xdr:col>
          <xdr:colOff>177800</xdr:colOff>
          <xdr:row>8</xdr:row>
          <xdr:rowOff>101600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29158</xdr:colOff>
      <xdr:row>0</xdr:row>
      <xdr:rowOff>77755</xdr:rowOff>
    </xdr:from>
    <xdr:ext cx="2619435" cy="719235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29158" y="77755"/>
          <a:ext cx="2619435" cy="719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142560</xdr:colOff>
      <xdr:row>0</xdr:row>
      <xdr:rowOff>106912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42560" y="106912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120650</xdr:colOff>
      <xdr:row>0</xdr:row>
      <xdr:rowOff>76200</xdr:rowOff>
    </xdr:from>
    <xdr:ext cx="2193948" cy="631762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0650" y="7620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128416</xdr:colOff>
      <xdr:row>1</xdr:row>
      <xdr:rowOff>9170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8416" y="192614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50800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57150" y="5080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120650</xdr:colOff>
      <xdr:row>0</xdr:row>
      <xdr:rowOff>57150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0650" y="57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146050</xdr:colOff>
      <xdr:row>0</xdr:row>
      <xdr:rowOff>184150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46050" y="184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24"/>
  <sheetViews>
    <sheetView showGridLines="0" topLeftCell="A3" zoomScale="90" zoomScaleNormal="90" workbookViewId="0">
      <selection activeCell="B18" sqref="B18:C18"/>
    </sheetView>
  </sheetViews>
  <sheetFormatPr baseColWidth="10" defaultColWidth="8.83203125" defaultRowHeight="15"/>
  <cols>
    <col min="1" max="1" width="17" customWidth="1"/>
    <col min="2" max="2" width="18.5" customWidth="1"/>
    <col min="3" max="3" width="20.6640625" customWidth="1"/>
    <col min="4" max="4" width="22.5" customWidth="1"/>
    <col min="5" max="5" width="24.1640625" customWidth="1"/>
    <col min="6" max="6" width="22.1640625" customWidth="1"/>
  </cols>
  <sheetData>
    <row r="5" spans="1:11" ht="17.25" customHeight="1">
      <c r="A5" s="227" t="s">
        <v>235</v>
      </c>
      <c r="B5" s="228"/>
      <c r="C5" s="228"/>
      <c r="D5" s="228"/>
      <c r="E5" s="228"/>
      <c r="F5" s="229"/>
    </row>
    <row r="6" spans="1:11" ht="17">
      <c r="A6" s="170" t="s">
        <v>47</v>
      </c>
      <c r="B6" s="230" t="s">
        <v>57</v>
      </c>
      <c r="C6" s="231"/>
      <c r="D6" s="231"/>
      <c r="E6" s="231"/>
      <c r="F6" s="232"/>
    </row>
    <row r="7" spans="1:11" ht="36" customHeight="1">
      <c r="A7" s="158" t="s">
        <v>32</v>
      </c>
      <c r="B7" s="158" t="s">
        <v>33</v>
      </c>
      <c r="C7" s="158" t="s">
        <v>34</v>
      </c>
      <c r="D7" s="158" t="s">
        <v>35</v>
      </c>
      <c r="E7" s="23" t="s">
        <v>184</v>
      </c>
      <c r="F7" s="159" t="s">
        <v>100</v>
      </c>
    </row>
    <row r="8" spans="1:11">
      <c r="A8" s="210">
        <v>11452.95</v>
      </c>
      <c r="B8" s="160">
        <v>9</v>
      </c>
      <c r="C8" s="160">
        <v>24</v>
      </c>
      <c r="D8" s="160">
        <v>1</v>
      </c>
      <c r="E8" s="35">
        <f>9.2</f>
        <v>9.1999999999999993</v>
      </c>
      <c r="F8" s="152">
        <v>11.2</v>
      </c>
    </row>
    <row r="9" spans="1:11" ht="26">
      <c r="A9" s="160" t="s">
        <v>36</v>
      </c>
      <c r="B9" s="161" t="s">
        <v>207</v>
      </c>
      <c r="C9" s="161" t="s">
        <v>41</v>
      </c>
      <c r="D9" s="160" t="s">
        <v>40</v>
      </c>
      <c r="E9" s="160" t="s">
        <v>208</v>
      </c>
      <c r="F9" s="152" t="s">
        <v>42</v>
      </c>
      <c r="J9" s="37"/>
      <c r="K9" s="37"/>
    </row>
    <row r="10" spans="1:11">
      <c r="A10" s="160">
        <v>0.1</v>
      </c>
      <c r="B10" s="161">
        <v>5.75</v>
      </c>
      <c r="C10" s="162">
        <v>0</v>
      </c>
      <c r="D10" s="152">
        <v>0.2</v>
      </c>
      <c r="E10" s="152">
        <v>1.2</v>
      </c>
      <c r="F10" s="152">
        <v>1.25</v>
      </c>
      <c r="J10" s="33"/>
    </row>
    <row r="11" spans="1:11" ht="30" customHeight="1">
      <c r="A11" s="160" t="s">
        <v>43</v>
      </c>
      <c r="B11" s="161" t="s">
        <v>286</v>
      </c>
      <c r="C11" s="161" t="s">
        <v>44</v>
      </c>
      <c r="D11" s="160" t="s">
        <v>45</v>
      </c>
      <c r="E11" s="152" t="s">
        <v>46</v>
      </c>
      <c r="F11" s="152" t="s">
        <v>102</v>
      </c>
      <c r="J11" s="37"/>
    </row>
    <row r="12" spans="1:11">
      <c r="A12" s="160">
        <v>0.4</v>
      </c>
      <c r="B12" s="161">
        <f>5.75</f>
        <v>5.75</v>
      </c>
      <c r="C12" s="161">
        <v>12</v>
      </c>
      <c r="D12" s="160">
        <v>0.03</v>
      </c>
      <c r="E12" s="160">
        <v>0.3</v>
      </c>
      <c r="F12" s="152">
        <f>A8</f>
        <v>11452.95</v>
      </c>
    </row>
    <row r="13" spans="1:11" ht="26">
      <c r="A13" s="151" t="s">
        <v>51</v>
      </c>
      <c r="B13" s="17" t="s">
        <v>48</v>
      </c>
      <c r="C13" s="43" t="s">
        <v>49</v>
      </c>
      <c r="D13" s="151" t="s">
        <v>50</v>
      </c>
      <c r="E13" s="151" t="s">
        <v>52</v>
      </c>
      <c r="F13" s="159" t="s">
        <v>101</v>
      </c>
    </row>
    <row r="14" spans="1:11">
      <c r="A14" s="152">
        <v>2.44</v>
      </c>
      <c r="B14" s="162">
        <v>35</v>
      </c>
      <c r="C14" s="163">
        <v>28.4</v>
      </c>
      <c r="D14" s="164">
        <v>0.94799999999999995</v>
      </c>
      <c r="E14" s="152">
        <v>1.4</v>
      </c>
      <c r="F14" s="165">
        <v>10</v>
      </c>
    </row>
    <row r="15" spans="1:11" ht="26">
      <c r="A15" s="158" t="s">
        <v>56</v>
      </c>
      <c r="B15" s="17" t="s">
        <v>238</v>
      </c>
      <c r="C15" s="146" t="s">
        <v>53</v>
      </c>
      <c r="D15" s="151" t="s">
        <v>54</v>
      </c>
      <c r="E15" s="166" t="s">
        <v>17</v>
      </c>
      <c r="F15" s="151" t="s">
        <v>98</v>
      </c>
      <c r="J15" s="190">
        <f>B16/1000</f>
        <v>1E-3</v>
      </c>
    </row>
    <row r="16" spans="1:11">
      <c r="A16" s="160">
        <v>0</v>
      </c>
      <c r="B16" s="152">
        <v>1</v>
      </c>
      <c r="C16" s="165">
        <v>0.5</v>
      </c>
      <c r="D16" s="164">
        <v>5.1999999999999998E-2</v>
      </c>
      <c r="E16" s="167">
        <f>F12</f>
        <v>11452.95</v>
      </c>
      <c r="F16" s="207">
        <v>22905.9</v>
      </c>
    </row>
    <row r="17" spans="1:6" ht="36.75" customHeight="1">
      <c r="A17" s="158" t="s">
        <v>310</v>
      </c>
      <c r="B17" s="151" t="s">
        <v>158</v>
      </c>
      <c r="C17" s="151" t="s">
        <v>202</v>
      </c>
      <c r="D17" s="168"/>
      <c r="E17" s="168"/>
      <c r="F17" s="1"/>
    </row>
    <row r="18" spans="1:6">
      <c r="A18" s="209">
        <v>176055.57</v>
      </c>
      <c r="B18" s="167">
        <v>25654.61</v>
      </c>
      <c r="C18" s="167">
        <v>131839.22</v>
      </c>
      <c r="D18" s="150"/>
      <c r="E18" s="169"/>
      <c r="F18" s="1"/>
    </row>
    <row r="19" spans="1:6">
      <c r="C19" s="26"/>
      <c r="D19" s="26"/>
    </row>
    <row r="20" spans="1:6" ht="16">
      <c r="A20" s="224"/>
      <c r="B20" s="224"/>
      <c r="C20" s="224"/>
      <c r="D20" s="224"/>
      <c r="E20" s="224"/>
      <c r="F20" s="224"/>
    </row>
    <row r="22" spans="1:6" ht="16">
      <c r="A22" s="225" t="s">
        <v>85</v>
      </c>
      <c r="B22" s="225"/>
      <c r="C22" s="225"/>
      <c r="D22" s="225"/>
      <c r="E22" s="225"/>
      <c r="F22" s="225"/>
    </row>
    <row r="23" spans="1:6">
      <c r="A23" s="226" t="s">
        <v>83</v>
      </c>
      <c r="B23" s="226"/>
      <c r="C23" s="226"/>
      <c r="D23" s="226"/>
      <c r="E23" s="226"/>
      <c r="F23" s="226"/>
    </row>
    <row r="24" spans="1:6">
      <c r="A24" s="226" t="s">
        <v>84</v>
      </c>
      <c r="B24" s="226"/>
      <c r="C24" s="226"/>
      <c r="D24" s="226"/>
      <c r="E24" s="226"/>
      <c r="F24" s="226"/>
    </row>
  </sheetData>
  <mergeCells count="6">
    <mergeCell ref="A20:F20"/>
    <mergeCell ref="A22:F22"/>
    <mergeCell ref="A23:F23"/>
    <mergeCell ref="A24:F24"/>
    <mergeCell ref="A5:F5"/>
    <mergeCell ref="B6:F6"/>
  </mergeCells>
  <dataValidations count="1">
    <dataValidation type="list" allowBlank="1" showInputMessage="1" showErrorMessage="1" promptTitle="SELECIONE O TIPO DE PERFIL " prompt="SELECIONE O TIPO DE PERFIL " sqref="B6" xr:uid="{00000000-0002-0000-0000-000000000000}">
      <formula1>"Abaulado,Não-Abaulado"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F12B-915C-46C5-B4F2-0F9B5E1C99A8}">
  <sheetPr>
    <pageSetUpPr fitToPage="1"/>
  </sheetPr>
  <dimension ref="A1:H19"/>
  <sheetViews>
    <sheetView showGridLines="0" zoomScale="90" zoomScaleNormal="90" workbookViewId="0">
      <selection activeCell="H12" sqref="A1:H12"/>
    </sheetView>
  </sheetViews>
  <sheetFormatPr baseColWidth="10" defaultColWidth="8.83203125" defaultRowHeight="15"/>
  <cols>
    <col min="1" max="1" width="40.5" customWidth="1"/>
    <col min="2" max="9" width="18.5" customWidth="1"/>
  </cols>
  <sheetData>
    <row r="1" spans="1:8">
      <c r="A1" s="193" t="s">
        <v>293</v>
      </c>
      <c r="B1" s="193" t="s">
        <v>294</v>
      </c>
      <c r="C1" s="193" t="s">
        <v>296</v>
      </c>
      <c r="D1" s="193" t="s">
        <v>297</v>
      </c>
      <c r="E1" s="193" t="s">
        <v>298</v>
      </c>
      <c r="F1" s="193" t="s">
        <v>299</v>
      </c>
      <c r="G1" s="193" t="s">
        <v>300</v>
      </c>
    </row>
    <row r="2" spans="1:8">
      <c r="A2" s="194" t="str">
        <f>CRONOGRAMA!B7</f>
        <v>SERVÇOS PRELIMINARES</v>
      </c>
      <c r="B2" s="195">
        <f>CRONOGRAMA!C7*ORÇAMENTO!I55</f>
        <v>75170.038846349998</v>
      </c>
      <c r="C2" s="201">
        <f>CRONOGRAMA!D7*ORÇAMENTO!I55</f>
        <v>16107.865467075</v>
      </c>
      <c r="D2" s="201">
        <f>CRONOGRAMA!E7*ORÇAMENTO!I55</f>
        <v>16107.865467075</v>
      </c>
      <c r="E2" s="201">
        <f>CRONOGRAMA!F7*ORÇAMENTO!I55</f>
        <v>16107.865467075</v>
      </c>
      <c r="F2" s="201">
        <f>CRONOGRAMA!G7*ORÇAMENTO!I55</f>
        <v>16107.865467075</v>
      </c>
      <c r="G2" s="201">
        <f>CRONOGRAMA!H7*ORÇAMENTO!I55</f>
        <v>75170.038846349998</v>
      </c>
      <c r="H2" s="47">
        <f t="shared" ref="H2:H8" si="0">SUM(B2:G2)</f>
        <v>214771.53956100001</v>
      </c>
    </row>
    <row r="3" spans="1:8">
      <c r="A3" s="194" t="str">
        <f>CRONOGRAMA!B8</f>
        <v>ADMINISTRAÇÃO</v>
      </c>
      <c r="B3" s="195">
        <f>(B2+B4)*B10</f>
        <v>43418.352830126933</v>
      </c>
      <c r="C3" s="201">
        <f>(C2+C4+C5)*C10</f>
        <v>42643.382812827127</v>
      </c>
      <c r="D3" s="201">
        <f>(D2+D4+D5+D6+D7)*D10</f>
        <v>118837.78904383487</v>
      </c>
      <c r="E3" s="201">
        <f>(E2+E4+E5+E6+E7)*E10</f>
        <v>118837.78904383487</v>
      </c>
      <c r="F3" s="201">
        <f>(F2+F4+F5+F6+F7+F8)*F10</f>
        <v>129455.46939854078</v>
      </c>
      <c r="G3" s="201">
        <f>(G2+G5+G6+G7+G8)*G10</f>
        <v>90445.725152835381</v>
      </c>
      <c r="H3" s="47">
        <f t="shared" si="0"/>
        <v>543638.50828199997</v>
      </c>
    </row>
    <row r="4" spans="1:8">
      <c r="A4" s="194" t="str">
        <f>CRONOGRAMA!B9</f>
        <v>TERRAPLENAGEM</v>
      </c>
      <c r="B4" s="195">
        <f>CRONOGRAMA!C9*ORÇAMENTO!I18</f>
        <v>1246821.1155000001</v>
      </c>
      <c r="C4" s="201">
        <f>CRONOGRAMA!D9*ORÇAMENTO!I18</f>
        <v>1246821.1155000001</v>
      </c>
      <c r="D4" s="201">
        <f>CRONOGRAMA!E9*ORÇAMENTO!I18</f>
        <v>1246821.1155000001</v>
      </c>
      <c r="E4" s="201">
        <f>CRONOGRAMA!F9*ORÇAMENTO!I18</f>
        <v>1246821.1155000001</v>
      </c>
      <c r="F4" s="201">
        <f>CRONOGRAMA!G9*ORÇAMENTO!I18</f>
        <v>1246821.1155000001</v>
      </c>
      <c r="G4" s="202"/>
      <c r="H4" s="47">
        <f t="shared" si="0"/>
        <v>6234105.5775000006</v>
      </c>
    </row>
    <row r="5" spans="1:8">
      <c r="A5" s="194" t="str">
        <f>CRONOGRAMA!B10</f>
        <v>DRENAGEM</v>
      </c>
      <c r="B5" s="195"/>
      <c r="C5" s="201">
        <f>CRONOGRAMA!D10*ORÇAMENTO!I41</f>
        <v>35466.080000000009</v>
      </c>
      <c r="D5" s="201">
        <f>CRONOGRAMA!E10*ORÇAMENTO!I41</f>
        <v>35466.080000000009</v>
      </c>
      <c r="E5" s="201">
        <f>CRONOGRAMA!F10*ORÇAMENTO!I41</f>
        <v>35466.080000000009</v>
      </c>
      <c r="F5" s="201">
        <f>CRONOGRAMA!G10*ORÇAMENTO!I41</f>
        <v>35466.080000000009</v>
      </c>
      <c r="G5" s="201">
        <f>CRONOGRAMA!H10*ORÇAMENTO!I41</f>
        <v>35466.080000000009</v>
      </c>
      <c r="H5" s="47">
        <f t="shared" si="0"/>
        <v>177330.40000000005</v>
      </c>
    </row>
    <row r="6" spans="1:8">
      <c r="A6" s="194" t="str">
        <f>CRONOGRAMA!B11</f>
        <v>INSUMOS</v>
      </c>
      <c r="B6" s="195"/>
      <c r="C6" s="202"/>
      <c r="D6" s="201">
        <f>CRONOGRAMA!E11*ORÇAMENTO!I51</f>
        <v>725015.41521392297</v>
      </c>
      <c r="E6" s="201">
        <f>CRONOGRAMA!F11*ORÇAMENTO!I51</f>
        <v>725015.41521392297</v>
      </c>
      <c r="F6" s="201">
        <f>CRONOGRAMA!G11*ORÇAMENTO!I51</f>
        <v>725015.41521392297</v>
      </c>
      <c r="G6" s="201">
        <f>CRONOGRAMA!H11*ORÇAMENTO!I51</f>
        <v>725015.41521392297</v>
      </c>
      <c r="H6" s="47">
        <f t="shared" si="0"/>
        <v>2900061.6608556919</v>
      </c>
    </row>
    <row r="7" spans="1:8">
      <c r="A7" s="194" t="str">
        <f>CRONOGRAMA!B12</f>
        <v>PAVIMENTAÇÃO</v>
      </c>
      <c r="B7" s="195"/>
      <c r="C7" s="202"/>
      <c r="D7" s="201">
        <f>CRONOGRAMA!E12*ORÇAMENTO!I31</f>
        <v>1594932.8205508324</v>
      </c>
      <c r="E7" s="201">
        <f>CRONOGRAMA!F12*ORÇAMENTO!I31</f>
        <v>1594932.8205508324</v>
      </c>
      <c r="F7" s="201">
        <f>CRONOGRAMA!G12*ORÇAMENTO!I31</f>
        <v>1594932.8205508324</v>
      </c>
      <c r="G7" s="201">
        <f>CRONOGRAMA!H12*ORÇAMENTO!I31</f>
        <v>1594932.8205508324</v>
      </c>
      <c r="H7" s="47">
        <f t="shared" si="0"/>
        <v>6379731.2822033297</v>
      </c>
    </row>
    <row r="8" spans="1:8">
      <c r="A8" s="194" t="str">
        <f>CRONOGRAMA!B13</f>
        <v>OBRAS COMPLEMENTARES</v>
      </c>
      <c r="B8" s="195"/>
      <c r="C8" s="202"/>
      <c r="D8" s="202"/>
      <c r="E8" s="202"/>
      <c r="F8" s="201">
        <f>CRONOGRAMA!G13*ORÇAMENTO!I46</f>
        <v>323284.47749999998</v>
      </c>
      <c r="G8" s="201">
        <f>CRONOGRAMA!H13*ORÇAMENTO!I46</f>
        <v>323284.47749999998</v>
      </c>
      <c r="H8" s="47">
        <f t="shared" si="0"/>
        <v>646568.95499999996</v>
      </c>
    </row>
    <row r="9" spans="1:8">
      <c r="A9" s="197" t="s">
        <v>295</v>
      </c>
      <c r="B9" s="196">
        <f t="shared" ref="B9:H9" si="1">SUM(B2:B8)</f>
        <v>1365409.507176477</v>
      </c>
      <c r="C9" s="196">
        <f t="shared" si="1"/>
        <v>1341038.4437799023</v>
      </c>
      <c r="D9" s="196">
        <f t="shared" si="1"/>
        <v>3737181.0857756655</v>
      </c>
      <c r="E9" s="196">
        <f t="shared" si="1"/>
        <v>3737181.0857756655</v>
      </c>
      <c r="F9" s="196">
        <f t="shared" si="1"/>
        <v>4071083.2436303715</v>
      </c>
      <c r="G9" s="196">
        <f t="shared" si="1"/>
        <v>2844314.5572639406</v>
      </c>
      <c r="H9" s="47">
        <f t="shared" si="1"/>
        <v>17096207.923402023</v>
      </c>
    </row>
    <row r="10" spans="1:8">
      <c r="A10" s="197" t="s">
        <v>302</v>
      </c>
      <c r="B10" s="199">
        <f>ORÇAMENTO!K58</f>
        <v>3.2843149280824692E-2</v>
      </c>
      <c r="C10" s="199">
        <f>ORÇAMENTO!K58</f>
        <v>3.2843149280824692E-2</v>
      </c>
      <c r="D10" s="199">
        <f>ORÇAMENTO!K58</f>
        <v>3.2843149280824692E-2</v>
      </c>
      <c r="E10" s="199">
        <f>ORÇAMENTO!K58</f>
        <v>3.2843149280824692E-2</v>
      </c>
      <c r="F10" s="199">
        <f>ORÇAMENTO!K58</f>
        <v>3.2843149280824692E-2</v>
      </c>
      <c r="G10" s="199">
        <f>ORÇAMENTO!K58</f>
        <v>3.2843149280824692E-2</v>
      </c>
    </row>
    <row r="11" spans="1:8">
      <c r="A11" s="197"/>
      <c r="B11" s="198"/>
      <c r="C11" s="198"/>
      <c r="D11" s="198"/>
      <c r="E11" s="198"/>
      <c r="F11" s="198"/>
      <c r="G11" s="198"/>
    </row>
    <row r="12" spans="1:8">
      <c r="A12" s="197" t="s">
        <v>301</v>
      </c>
      <c r="B12" s="206">
        <f>B3/ORÇAMENTO!$I$58</f>
        <v>7.9866220233988025E-2</v>
      </c>
      <c r="C12" s="206">
        <f>C3/ORÇAMENTO!$I$58</f>
        <v>7.8440695725525852E-2</v>
      </c>
      <c r="D12" s="206">
        <f>D3/ORÇAMENTO!$I$58</f>
        <v>0.21859707734719649</v>
      </c>
      <c r="E12" s="206">
        <f>E3/ORÇAMENTO!$I$58</f>
        <v>0.21859707734719649</v>
      </c>
      <c r="F12" s="206">
        <f>F3/ORÇAMENTO!$I$58</f>
        <v>0.23812785044908691</v>
      </c>
      <c r="G12" s="206">
        <f>G3/ORÇAMENTO!$I$58</f>
        <v>0.16637107889700622</v>
      </c>
    </row>
    <row r="13" spans="1:8">
      <c r="F13" s="203"/>
    </row>
    <row r="14" spans="1:8">
      <c r="B14" s="200"/>
      <c r="F14" s="123"/>
    </row>
    <row r="15" spans="1:8">
      <c r="F15" s="123"/>
    </row>
    <row r="16" spans="1:8">
      <c r="C16" t="s">
        <v>9</v>
      </c>
    </row>
    <row r="17" spans="7:8">
      <c r="G17" s="47"/>
      <c r="H17" s="205"/>
    </row>
    <row r="18" spans="7:8">
      <c r="G18" s="47"/>
    </row>
    <row r="19" spans="7:8">
      <c r="G19" s="47"/>
    </row>
  </sheetData>
  <phoneticPr fontId="12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O45"/>
  <sheetViews>
    <sheetView showGridLines="0" topLeftCell="A2" zoomScale="70" zoomScaleNormal="70" workbookViewId="0">
      <selection activeCell="I23" sqref="I23"/>
    </sheetView>
  </sheetViews>
  <sheetFormatPr baseColWidth="10" defaultColWidth="8.83203125" defaultRowHeight="15"/>
  <cols>
    <col min="1" max="1" width="7.5" customWidth="1"/>
    <col min="4" max="4" width="12.1640625" customWidth="1"/>
    <col min="5" max="5" width="10.83203125" customWidth="1"/>
  </cols>
  <sheetData>
    <row r="8" spans="1:10" ht="16">
      <c r="A8" s="233" t="s">
        <v>234</v>
      </c>
      <c r="B8" s="233"/>
      <c r="C8" s="233"/>
      <c r="D8" s="233"/>
      <c r="E8" s="233"/>
      <c r="F8" s="233"/>
      <c r="G8" s="233"/>
      <c r="H8" s="233"/>
      <c r="I8" s="233"/>
      <c r="J8" s="233"/>
    </row>
    <row r="10" spans="1:10" ht="21.75" customHeight="1">
      <c r="A10" s="236" t="s">
        <v>58</v>
      </c>
      <c r="B10" s="236"/>
      <c r="C10" s="236"/>
      <c r="D10" s="236"/>
      <c r="E10" s="236"/>
      <c r="F10" s="236"/>
      <c r="G10" s="236"/>
      <c r="H10" s="236"/>
      <c r="I10" s="236"/>
      <c r="J10" s="16"/>
    </row>
    <row r="11" spans="1:10" ht="30" customHeight="1">
      <c r="A11" s="147" t="s">
        <v>29</v>
      </c>
      <c r="B11" s="237" t="s">
        <v>59</v>
      </c>
      <c r="C11" s="237"/>
      <c r="D11" s="237"/>
      <c r="E11" s="237" t="s">
        <v>60</v>
      </c>
      <c r="F11" s="237"/>
      <c r="G11" s="147" t="s">
        <v>22</v>
      </c>
      <c r="H11" s="237" t="s">
        <v>61</v>
      </c>
      <c r="I11" s="237"/>
      <c r="J11" s="16"/>
    </row>
    <row r="12" spans="1:10" ht="30" customHeight="1">
      <c r="A12" s="151">
        <v>1</v>
      </c>
      <c r="B12" s="238" t="s">
        <v>88</v>
      </c>
      <c r="C12" s="238"/>
      <c r="D12" s="238"/>
      <c r="E12" s="239">
        <v>45231</v>
      </c>
      <c r="F12" s="238"/>
      <c r="G12" s="151" t="s">
        <v>20</v>
      </c>
      <c r="H12" s="241">
        <v>2.8357100000000002</v>
      </c>
      <c r="I12" s="242"/>
      <c r="J12" s="16"/>
    </row>
    <row r="13" spans="1:10" ht="15" customHeight="1">
      <c r="A13" s="151">
        <v>2</v>
      </c>
      <c r="B13" s="238" t="s">
        <v>25</v>
      </c>
      <c r="C13" s="238"/>
      <c r="D13" s="238"/>
      <c r="E13" s="239">
        <v>45231</v>
      </c>
      <c r="F13" s="238"/>
      <c r="G13" s="151" t="s">
        <v>20</v>
      </c>
      <c r="H13" s="241">
        <v>3.18431</v>
      </c>
      <c r="I13" s="242"/>
      <c r="J13" s="16"/>
    </row>
    <row r="14" spans="1:10" ht="15" customHeight="1">
      <c r="A14" s="151">
        <v>3</v>
      </c>
      <c r="B14" s="240" t="s">
        <v>24</v>
      </c>
      <c r="C14" s="240"/>
      <c r="D14" s="240"/>
      <c r="E14" s="239">
        <v>45231</v>
      </c>
      <c r="F14" s="238"/>
      <c r="G14" s="151" t="s">
        <v>20</v>
      </c>
      <c r="H14" s="241">
        <v>3.9694400000000001</v>
      </c>
      <c r="I14" s="242"/>
      <c r="J14" s="16"/>
    </row>
    <row r="15" spans="1:10">
      <c r="A15" s="10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>
      <c r="A16" s="234" t="s">
        <v>62</v>
      </c>
      <c r="B16" s="234"/>
      <c r="C16" s="234"/>
      <c r="D16" s="234"/>
      <c r="E16" s="234"/>
      <c r="F16" s="234"/>
      <c r="G16" s="234"/>
      <c r="H16" s="16"/>
      <c r="I16" s="16"/>
      <c r="J16" s="16"/>
    </row>
    <row r="17" spans="1:10" ht="15" customHeight="1">
      <c r="A17" s="234" t="s">
        <v>75</v>
      </c>
      <c r="B17" s="234"/>
      <c r="C17" s="234"/>
      <c r="D17" s="234"/>
      <c r="E17" s="234"/>
      <c r="F17" s="234"/>
      <c r="G17" s="234"/>
      <c r="H17" s="16"/>
      <c r="I17" s="16"/>
      <c r="J17" s="16"/>
    </row>
    <row r="18" spans="1:10">
      <c r="A18" s="234" t="s">
        <v>76</v>
      </c>
      <c r="B18" s="234"/>
      <c r="C18" s="234"/>
      <c r="D18" s="234"/>
      <c r="E18" s="234"/>
      <c r="F18" s="234"/>
      <c r="G18" s="234"/>
      <c r="H18" s="16"/>
      <c r="I18" s="16"/>
      <c r="J18" s="16"/>
    </row>
    <row r="19" spans="1:10">
      <c r="A19" s="235" t="s">
        <v>63</v>
      </c>
      <c r="B19" s="235"/>
      <c r="C19" s="235"/>
      <c r="D19" s="235"/>
      <c r="E19" s="235" t="s">
        <v>64</v>
      </c>
      <c r="F19" s="235"/>
      <c r="G19" s="235"/>
      <c r="H19" s="16"/>
      <c r="I19" s="16"/>
      <c r="J19" s="16"/>
    </row>
    <row r="20" spans="1:10">
      <c r="A20" s="157">
        <v>1</v>
      </c>
      <c r="B20" s="235" t="s">
        <v>77</v>
      </c>
      <c r="C20" s="235"/>
      <c r="D20" s="154"/>
      <c r="E20" s="243">
        <v>270.23700000000002</v>
      </c>
      <c r="F20" s="243"/>
      <c r="G20" s="243"/>
      <c r="H20" s="16"/>
      <c r="I20" s="16"/>
      <c r="J20" s="16"/>
    </row>
    <row r="21" spans="1:10">
      <c r="A21" s="157">
        <v>2</v>
      </c>
      <c r="B21" s="235" t="s">
        <v>78</v>
      </c>
      <c r="C21" s="235"/>
      <c r="D21" s="155">
        <v>45261</v>
      </c>
      <c r="E21" s="243">
        <v>559.69600000000003</v>
      </c>
      <c r="F21" s="243"/>
      <c r="G21" s="243"/>
      <c r="H21" s="16"/>
      <c r="I21" s="16"/>
      <c r="J21" s="16"/>
    </row>
    <row r="22" spans="1:10">
      <c r="A22" s="157">
        <v>3</v>
      </c>
      <c r="B22" s="235" t="s">
        <v>79</v>
      </c>
      <c r="C22" s="235"/>
      <c r="D22" s="156">
        <v>286</v>
      </c>
      <c r="E22" s="244"/>
      <c r="F22" s="244"/>
      <c r="G22" s="244"/>
      <c r="H22" s="16"/>
      <c r="I22" s="16"/>
      <c r="J22" s="16"/>
    </row>
    <row r="23" spans="1:10">
      <c r="A23" s="245" t="s">
        <v>80</v>
      </c>
      <c r="B23" s="245"/>
      <c r="C23" s="245"/>
      <c r="D23" s="245"/>
      <c r="E23" s="246">
        <f>((26.939+(0.253*D22))*(E21/E20))</f>
        <v>205.65701111246793</v>
      </c>
      <c r="F23" s="246"/>
      <c r="G23" s="246"/>
      <c r="H23" s="16"/>
      <c r="I23" s="16"/>
      <c r="J23" s="16"/>
    </row>
    <row r="24" spans="1:10">
      <c r="A24" s="11"/>
      <c r="B24" s="12"/>
      <c r="C24" s="12"/>
      <c r="D24" s="12"/>
      <c r="E24" s="13"/>
      <c r="F24" s="13"/>
      <c r="G24" s="13"/>
      <c r="H24" s="16"/>
      <c r="I24" s="16"/>
      <c r="J24" s="16"/>
    </row>
    <row r="25" spans="1:10" ht="15" customHeight="1">
      <c r="A25" s="248" t="s">
        <v>65</v>
      </c>
      <c r="B25" s="249"/>
      <c r="C25" s="249"/>
      <c r="D25" s="249"/>
      <c r="E25" s="249"/>
      <c r="F25" s="249"/>
      <c r="G25" s="249"/>
      <c r="H25" s="249"/>
      <c r="I25" s="249"/>
      <c r="J25" s="250"/>
    </row>
    <row r="26" spans="1:10" ht="28" customHeight="1">
      <c r="A26" s="147" t="s">
        <v>29</v>
      </c>
      <c r="B26" s="237" t="s">
        <v>59</v>
      </c>
      <c r="C26" s="237"/>
      <c r="D26" s="237"/>
      <c r="E26" s="147" t="s">
        <v>66</v>
      </c>
      <c r="F26" s="237" t="s">
        <v>67</v>
      </c>
      <c r="G26" s="237"/>
      <c r="H26" s="237"/>
      <c r="I26" s="237" t="s">
        <v>68</v>
      </c>
      <c r="J26" s="237"/>
    </row>
    <row r="27" spans="1:10" ht="35" customHeight="1">
      <c r="A27" s="151">
        <v>1</v>
      </c>
      <c r="B27" s="238" t="s">
        <v>88</v>
      </c>
      <c r="C27" s="238"/>
      <c r="D27" s="238"/>
      <c r="E27" s="153">
        <v>0.17</v>
      </c>
      <c r="F27" s="238" t="s">
        <v>69</v>
      </c>
      <c r="G27" s="238"/>
      <c r="H27" s="238"/>
      <c r="I27" s="247">
        <f>(H12*1000)/(1-E27)</f>
        <v>3416.5180722891569</v>
      </c>
      <c r="J27" s="247"/>
    </row>
    <row r="28" spans="1:10" ht="35" customHeight="1">
      <c r="A28" s="151">
        <v>2</v>
      </c>
      <c r="B28" s="238" t="s">
        <v>25</v>
      </c>
      <c r="C28" s="238"/>
      <c r="D28" s="238"/>
      <c r="E28" s="153">
        <v>0.17</v>
      </c>
      <c r="F28" s="238" t="s">
        <v>69</v>
      </c>
      <c r="G28" s="238"/>
      <c r="H28" s="238"/>
      <c r="I28" s="247">
        <f>(H13*1000)/(1-E28)</f>
        <v>3836.5180722891569</v>
      </c>
      <c r="J28" s="247"/>
    </row>
    <row r="29" spans="1:10" ht="35" customHeight="1">
      <c r="A29" s="151">
        <v>3</v>
      </c>
      <c r="B29" s="238" t="s">
        <v>24</v>
      </c>
      <c r="C29" s="238"/>
      <c r="D29" s="238"/>
      <c r="E29" s="153">
        <v>0.17</v>
      </c>
      <c r="F29" s="238" t="s">
        <v>69</v>
      </c>
      <c r="G29" s="238"/>
      <c r="H29" s="238"/>
      <c r="I29" s="247">
        <f>(H14*1000)/(1-E29)</f>
        <v>4782.4578313253014</v>
      </c>
      <c r="J29" s="247"/>
    </row>
    <row r="30" spans="1:10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15" customHeight="1">
      <c r="A31" s="248" t="s">
        <v>70</v>
      </c>
      <c r="B31" s="249"/>
      <c r="C31" s="249"/>
      <c r="D31" s="249"/>
      <c r="E31" s="249"/>
      <c r="F31" s="249"/>
      <c r="G31" s="249"/>
      <c r="H31" s="249"/>
      <c r="I31" s="249"/>
      <c r="J31" s="250"/>
    </row>
    <row r="32" spans="1:10" ht="28" customHeight="1">
      <c r="A32" s="147" t="s">
        <v>29</v>
      </c>
      <c r="B32" s="237" t="s">
        <v>59</v>
      </c>
      <c r="C32" s="237"/>
      <c r="D32" s="237"/>
      <c r="E32" s="147" t="s">
        <v>66</v>
      </c>
      <c r="F32" s="237" t="s">
        <v>67</v>
      </c>
      <c r="G32" s="237"/>
      <c r="H32" s="237"/>
      <c r="I32" s="237" t="s">
        <v>68</v>
      </c>
      <c r="J32" s="237"/>
    </row>
    <row r="33" spans="1:15" ht="27.75" customHeight="1">
      <c r="A33" s="151">
        <v>1</v>
      </c>
      <c r="B33" s="238" t="s">
        <v>88</v>
      </c>
      <c r="C33" s="238"/>
      <c r="D33" s="238"/>
      <c r="E33" s="153">
        <v>0.1769</v>
      </c>
      <c r="F33" s="238" t="s">
        <v>71</v>
      </c>
      <c r="G33" s="238"/>
      <c r="H33" s="238"/>
      <c r="I33" s="247">
        <f>I27*(1+E33)</f>
        <v>4020.9001192771088</v>
      </c>
      <c r="J33" s="247"/>
    </row>
    <row r="34" spans="1:15" ht="15" customHeight="1">
      <c r="A34" s="151">
        <v>2</v>
      </c>
      <c r="B34" s="238" t="s">
        <v>25</v>
      </c>
      <c r="C34" s="238"/>
      <c r="D34" s="238"/>
      <c r="E34" s="153">
        <v>0.1769</v>
      </c>
      <c r="F34" s="238" t="s">
        <v>71</v>
      </c>
      <c r="G34" s="238"/>
      <c r="H34" s="238"/>
      <c r="I34" s="247">
        <f>I28*(1+E34)</f>
        <v>4515.1981192771091</v>
      </c>
      <c r="J34" s="247"/>
    </row>
    <row r="35" spans="1:15" ht="15" customHeight="1">
      <c r="A35" s="151">
        <v>3</v>
      </c>
      <c r="B35" s="238" t="s">
        <v>24</v>
      </c>
      <c r="C35" s="238"/>
      <c r="D35" s="238"/>
      <c r="E35" s="153">
        <v>0.1769</v>
      </c>
      <c r="F35" s="238" t="s">
        <v>71</v>
      </c>
      <c r="G35" s="238"/>
      <c r="H35" s="238"/>
      <c r="I35" s="247">
        <f>I29*(1+E35)</f>
        <v>5628.4746216867479</v>
      </c>
      <c r="J35" s="247"/>
    </row>
    <row r="36" spans="1:15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5" ht="15" customHeight="1">
      <c r="A37" s="248" t="s">
        <v>72</v>
      </c>
      <c r="B37" s="249"/>
      <c r="C37" s="249"/>
      <c r="D37" s="249"/>
      <c r="E37" s="249"/>
      <c r="F37" s="249"/>
      <c r="G37" s="249"/>
      <c r="H37" s="249"/>
      <c r="I37" s="249"/>
      <c r="J37" s="250"/>
    </row>
    <row r="38" spans="1:15" ht="26">
      <c r="A38" s="147" t="s">
        <v>29</v>
      </c>
      <c r="B38" s="237" t="s">
        <v>59</v>
      </c>
      <c r="C38" s="237"/>
      <c r="D38" s="237"/>
      <c r="E38" s="147" t="s">
        <v>73</v>
      </c>
      <c r="F38" s="237" t="s">
        <v>74</v>
      </c>
      <c r="G38" s="237"/>
      <c r="H38" s="237"/>
      <c r="I38" s="237" t="s">
        <v>68</v>
      </c>
      <c r="J38" s="237"/>
    </row>
    <row r="39" spans="1:15" ht="28.5" customHeight="1">
      <c r="A39" s="151">
        <v>1</v>
      </c>
      <c r="B39" s="238" t="s">
        <v>88</v>
      </c>
      <c r="C39" s="238"/>
      <c r="D39" s="238"/>
      <c r="E39" s="152">
        <f>E23</f>
        <v>205.65701111246793</v>
      </c>
      <c r="F39" s="247">
        <f>I33</f>
        <v>4020.9001192771088</v>
      </c>
      <c r="G39" s="247"/>
      <c r="H39" s="247"/>
      <c r="I39" s="253">
        <f>E39+F39</f>
        <v>4226.5571303895767</v>
      </c>
      <c r="J39" s="254"/>
    </row>
    <row r="40" spans="1:15" ht="15" customHeight="1">
      <c r="A40" s="151">
        <v>2</v>
      </c>
      <c r="B40" s="238" t="s">
        <v>25</v>
      </c>
      <c r="C40" s="238"/>
      <c r="D40" s="238"/>
      <c r="E40" s="152">
        <f>E23</f>
        <v>205.65701111246793</v>
      </c>
      <c r="F40" s="247">
        <f>I34</f>
        <v>4515.1981192771091</v>
      </c>
      <c r="G40" s="247"/>
      <c r="H40" s="247"/>
      <c r="I40" s="251">
        <f t="shared" ref="I40:I41" si="0">E40+F40</f>
        <v>4720.8551303895774</v>
      </c>
      <c r="J40" s="252"/>
    </row>
    <row r="41" spans="1:15" ht="15" customHeight="1">
      <c r="A41" s="151">
        <v>3</v>
      </c>
      <c r="B41" s="238" t="s">
        <v>24</v>
      </c>
      <c r="C41" s="238"/>
      <c r="D41" s="238"/>
      <c r="E41" s="152">
        <f>E23</f>
        <v>205.65701111246793</v>
      </c>
      <c r="F41" s="247">
        <f>I35</f>
        <v>5628.4746216867479</v>
      </c>
      <c r="G41" s="247"/>
      <c r="H41" s="247"/>
      <c r="I41" s="251">
        <f t="shared" si="0"/>
        <v>5834.1316327992163</v>
      </c>
      <c r="J41" s="252"/>
    </row>
    <row r="43" spans="1:15" ht="16">
      <c r="A43" s="225" t="s">
        <v>85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"/>
      <c r="L43" s="25"/>
      <c r="M43" s="25"/>
      <c r="N43" s="25"/>
      <c r="O43" s="25"/>
    </row>
    <row r="44" spans="1:15" ht="16">
      <c r="A44" s="226" t="s">
        <v>83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4"/>
      <c r="L44" s="24"/>
      <c r="M44" s="24"/>
      <c r="N44" s="24"/>
      <c r="O44" s="24"/>
    </row>
    <row r="45" spans="1:15" ht="16">
      <c r="A45" s="226" t="s">
        <v>84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4"/>
      <c r="L45" s="24"/>
      <c r="M45" s="24"/>
      <c r="N45" s="24"/>
      <c r="O45" s="24"/>
    </row>
  </sheetData>
  <mergeCells count="69">
    <mergeCell ref="B39:D39"/>
    <mergeCell ref="F39:H39"/>
    <mergeCell ref="I39:J39"/>
    <mergeCell ref="B40:D40"/>
    <mergeCell ref="F40:H40"/>
    <mergeCell ref="I40:J40"/>
    <mergeCell ref="A44:J44"/>
    <mergeCell ref="A45:J45"/>
    <mergeCell ref="A43:J43"/>
    <mergeCell ref="B41:D41"/>
    <mergeCell ref="F41:H41"/>
    <mergeCell ref="I41:J41"/>
    <mergeCell ref="F38:H38"/>
    <mergeCell ref="I38:J38"/>
    <mergeCell ref="B34:D34"/>
    <mergeCell ref="F34:H34"/>
    <mergeCell ref="I34:J34"/>
    <mergeCell ref="B35:D35"/>
    <mergeCell ref="F35:H35"/>
    <mergeCell ref="I35:J35"/>
    <mergeCell ref="A37:J37"/>
    <mergeCell ref="B38:D38"/>
    <mergeCell ref="A31:J31"/>
    <mergeCell ref="B32:D32"/>
    <mergeCell ref="F32:H32"/>
    <mergeCell ref="I32:J32"/>
    <mergeCell ref="B33:D33"/>
    <mergeCell ref="F33:H33"/>
    <mergeCell ref="I33:J33"/>
    <mergeCell ref="B28:D28"/>
    <mergeCell ref="F28:H28"/>
    <mergeCell ref="I28:J28"/>
    <mergeCell ref="B29:D29"/>
    <mergeCell ref="F29:H29"/>
    <mergeCell ref="I29:J29"/>
    <mergeCell ref="B27:D27"/>
    <mergeCell ref="F27:H27"/>
    <mergeCell ref="I27:J27"/>
    <mergeCell ref="A25:J25"/>
    <mergeCell ref="B26:D26"/>
    <mergeCell ref="F26:H26"/>
    <mergeCell ref="I26:J26"/>
    <mergeCell ref="B22:C22"/>
    <mergeCell ref="E22:G22"/>
    <mergeCell ref="B20:C20"/>
    <mergeCell ref="A23:D23"/>
    <mergeCell ref="E23:G23"/>
    <mergeCell ref="H12:I12"/>
    <mergeCell ref="H13:I13"/>
    <mergeCell ref="H14:I14"/>
    <mergeCell ref="E20:G20"/>
    <mergeCell ref="B21:C21"/>
    <mergeCell ref="E21:G21"/>
    <mergeCell ref="A8:J8"/>
    <mergeCell ref="A16:G16"/>
    <mergeCell ref="A17:G17"/>
    <mergeCell ref="A18:G18"/>
    <mergeCell ref="A19:D19"/>
    <mergeCell ref="E19:G19"/>
    <mergeCell ref="A10:I10"/>
    <mergeCell ref="B11:D11"/>
    <mergeCell ref="E11:F11"/>
    <mergeCell ref="H11:I11"/>
    <mergeCell ref="B12:D12"/>
    <mergeCell ref="E12:F12"/>
    <mergeCell ref="B13:D13"/>
    <mergeCell ref="E13:F13"/>
    <mergeCell ref="B14:D14"/>
    <mergeCell ref="E14:F14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7" fitToHeight="0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051" r:id="rId4">
          <objectPr defaultSize="0" autoPict="0" r:id="rId5">
            <anchor moveWithCells="1" sizeWithCells="1">
              <from>
                <xdr:col>7</xdr:col>
                <xdr:colOff>508000</xdr:colOff>
                <xdr:row>3</xdr:row>
                <xdr:rowOff>127000</xdr:rowOff>
              </from>
              <to>
                <xdr:col>9</xdr:col>
                <xdr:colOff>177800</xdr:colOff>
                <xdr:row>8</xdr:row>
                <xdr:rowOff>101600</xdr:rowOff>
              </to>
            </anchor>
          </objectPr>
        </oleObject>
      </mc:Choice>
      <mc:Fallback>
        <oleObject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00"/>
  <sheetViews>
    <sheetView showGridLines="0" view="pageBreakPreview" zoomScale="80" zoomScaleNormal="90" zoomScaleSheetLayoutView="80" workbookViewId="0">
      <selection activeCell="N12" sqref="N12"/>
    </sheetView>
  </sheetViews>
  <sheetFormatPr baseColWidth="10" defaultColWidth="8.83203125" defaultRowHeight="15"/>
  <cols>
    <col min="1" max="1" width="5.5" customWidth="1"/>
    <col min="2" max="2" width="9.33203125" customWidth="1"/>
    <col min="3" max="3" width="9.6640625" customWidth="1"/>
    <col min="6" max="6" width="22.33203125" customWidth="1"/>
    <col min="7" max="7" width="7.5" customWidth="1"/>
    <col min="8" max="8" width="47.1640625" customWidth="1"/>
    <col min="9" max="9" width="12.5" style="33" customWidth="1"/>
    <col min="10" max="10" width="13.83203125" customWidth="1"/>
    <col min="11" max="11" width="22.83203125" customWidth="1"/>
    <col min="12" max="12" width="4.33203125" customWidth="1"/>
    <col min="13" max="13" width="6.33203125" customWidth="1"/>
    <col min="14" max="14" width="14.5" customWidth="1"/>
    <col min="15" max="15" width="11.33203125" customWidth="1"/>
    <col min="16" max="16" width="13.33203125" customWidth="1"/>
    <col min="17" max="17" width="14.83203125" customWidth="1"/>
    <col min="18" max="18" width="15.1640625" customWidth="1"/>
    <col min="19" max="19" width="12.5" customWidth="1"/>
    <col min="21" max="21" width="11.1640625" customWidth="1"/>
    <col min="22" max="22" width="11.6640625" customWidth="1"/>
    <col min="25" max="25" width="10.5" customWidth="1"/>
    <col min="26" max="26" width="23" customWidth="1"/>
    <col min="27" max="27" width="9.1640625" customWidth="1"/>
    <col min="28" max="28" width="21" customWidth="1"/>
  </cols>
  <sheetData>
    <row r="1" spans="1:21" ht="25.5" customHeight="1">
      <c r="A1" s="268"/>
      <c r="B1" s="269"/>
      <c r="C1" s="269"/>
      <c r="D1" s="269"/>
      <c r="E1" s="178"/>
      <c r="F1" s="271" t="s">
        <v>89</v>
      </c>
      <c r="G1" s="271"/>
      <c r="H1" s="271"/>
      <c r="I1" s="271"/>
      <c r="J1" s="271"/>
      <c r="K1" s="272"/>
      <c r="L1" s="1"/>
      <c r="M1" s="1"/>
    </row>
    <row r="2" spans="1:21" ht="15" customHeight="1">
      <c r="A2" s="273" t="s">
        <v>205</v>
      </c>
      <c r="B2" s="274"/>
      <c r="C2" s="274"/>
      <c r="D2" s="274"/>
      <c r="E2" s="274"/>
      <c r="F2" s="274"/>
      <c r="G2" s="274"/>
      <c r="H2" s="274"/>
      <c r="I2" s="274"/>
      <c r="J2" s="274"/>
      <c r="K2" s="275"/>
      <c r="L2" s="1"/>
      <c r="M2" s="1"/>
    </row>
    <row r="3" spans="1:21" ht="15" customHeight="1">
      <c r="A3" s="273" t="s">
        <v>99</v>
      </c>
      <c r="B3" s="274"/>
      <c r="C3" s="274"/>
      <c r="D3" s="274"/>
      <c r="E3" s="274"/>
      <c r="F3" s="274"/>
      <c r="G3" s="274"/>
      <c r="H3" s="274"/>
      <c r="I3" s="274"/>
      <c r="J3" s="274"/>
      <c r="K3" s="275"/>
      <c r="L3" s="1"/>
      <c r="M3" s="1"/>
    </row>
    <row r="4" spans="1:21" ht="15" customHeight="1">
      <c r="A4" s="276" t="s">
        <v>0</v>
      </c>
      <c r="B4" s="277"/>
      <c r="C4" s="277"/>
      <c r="D4" s="277"/>
      <c r="E4" s="277"/>
      <c r="F4" s="277"/>
      <c r="G4" s="277"/>
      <c r="H4" s="277"/>
      <c r="I4" s="277"/>
      <c r="J4" s="277"/>
      <c r="K4" s="278"/>
      <c r="L4" s="1"/>
      <c r="M4" s="1"/>
    </row>
    <row r="5" spans="1:21" ht="23" customHeight="1">
      <c r="A5" s="282" t="s">
        <v>303</v>
      </c>
      <c r="B5" s="283"/>
      <c r="C5" s="283"/>
      <c r="D5" s="283"/>
      <c r="E5" s="283"/>
      <c r="F5" s="283"/>
      <c r="G5" s="283"/>
      <c r="H5" s="283"/>
      <c r="I5" s="283"/>
      <c r="J5" s="283"/>
      <c r="K5" s="284"/>
      <c r="L5" s="1"/>
      <c r="M5" s="1"/>
    </row>
    <row r="6" spans="1:21" ht="23" customHeight="1">
      <c r="A6" s="282" t="s">
        <v>308</v>
      </c>
      <c r="B6" s="283"/>
      <c r="C6" s="283"/>
      <c r="D6" s="283"/>
      <c r="E6" s="283"/>
      <c r="F6" s="283"/>
      <c r="G6" s="283"/>
      <c r="H6" s="283"/>
      <c r="I6" s="283"/>
      <c r="J6" s="283"/>
      <c r="K6" s="284"/>
      <c r="L6" s="1"/>
      <c r="M6" s="1"/>
    </row>
    <row r="7" spans="1:21" ht="23" customHeight="1">
      <c r="A7" s="279" t="s">
        <v>305</v>
      </c>
      <c r="B7" s="280"/>
      <c r="C7" s="280"/>
      <c r="D7" s="280"/>
      <c r="E7" s="280"/>
      <c r="F7" s="280"/>
      <c r="G7" s="280"/>
      <c r="H7" s="280"/>
      <c r="I7" s="280"/>
      <c r="J7" s="280"/>
      <c r="K7" s="281"/>
      <c r="L7" s="1"/>
      <c r="M7" s="1"/>
      <c r="Q7" s="299"/>
      <c r="R7" s="299"/>
      <c r="S7" s="299"/>
      <c r="T7" s="299"/>
      <c r="U7" s="299"/>
    </row>
    <row r="8" spans="1:21" ht="35" customHeight="1">
      <c r="A8" s="4" t="s">
        <v>28</v>
      </c>
      <c r="B8" s="21" t="s">
        <v>2</v>
      </c>
      <c r="C8" s="21" t="s">
        <v>3</v>
      </c>
      <c r="D8" s="270" t="s">
        <v>211</v>
      </c>
      <c r="E8" s="270"/>
      <c r="F8" s="270"/>
      <c r="G8" s="21" t="s">
        <v>4</v>
      </c>
      <c r="H8" s="21" t="s">
        <v>5</v>
      </c>
      <c r="I8" s="29" t="s">
        <v>6</v>
      </c>
      <c r="J8" s="29" t="s">
        <v>15</v>
      </c>
      <c r="K8" s="21" t="s">
        <v>16</v>
      </c>
      <c r="L8" s="1"/>
      <c r="M8" s="1"/>
      <c r="Q8" s="299" t="s">
        <v>9</v>
      </c>
      <c r="R8" s="299"/>
    </row>
    <row r="9" spans="1:21" ht="35" customHeight="1">
      <c r="A9" s="43" t="s">
        <v>90</v>
      </c>
      <c r="B9" s="17" t="s">
        <v>186</v>
      </c>
      <c r="C9" s="17">
        <v>45801</v>
      </c>
      <c r="D9" s="300" t="s">
        <v>236</v>
      </c>
      <c r="E9" s="301"/>
      <c r="F9" s="302"/>
      <c r="G9" s="17" t="s">
        <v>160</v>
      </c>
      <c r="H9" s="17" t="s">
        <v>95</v>
      </c>
      <c r="I9" s="30">
        <f>TRUNC('DADOS '!A8/1000,2)</f>
        <v>11.45</v>
      </c>
      <c r="J9" s="207">
        <v>18480.939999999999</v>
      </c>
      <c r="K9" s="22">
        <f>I9*J9</f>
        <v>211606.76299999998</v>
      </c>
      <c r="L9" s="1"/>
      <c r="M9" s="1"/>
      <c r="Q9" s="15"/>
      <c r="R9" s="15"/>
    </row>
    <row r="10" spans="1:21" ht="35" customHeight="1">
      <c r="A10" s="43" t="s">
        <v>91</v>
      </c>
      <c r="B10" s="17" t="s">
        <v>186</v>
      </c>
      <c r="C10" s="27">
        <v>40804</v>
      </c>
      <c r="D10" s="303" t="s">
        <v>96</v>
      </c>
      <c r="E10" s="304"/>
      <c r="F10" s="305"/>
      <c r="G10" s="27" t="s">
        <v>12</v>
      </c>
      <c r="H10" s="23" t="s">
        <v>95</v>
      </c>
      <c r="I10" s="31">
        <f>'DADOS '!F16</f>
        <v>22905.9</v>
      </c>
      <c r="J10" s="207">
        <v>5.09</v>
      </c>
      <c r="K10" s="22">
        <f>I10*J10</f>
        <v>116591.031</v>
      </c>
      <c r="L10" s="1"/>
      <c r="M10" s="1"/>
      <c r="Q10" s="15"/>
      <c r="R10" s="15"/>
    </row>
    <row r="11" spans="1:21" ht="35" customHeight="1">
      <c r="A11" s="43" t="s">
        <v>92</v>
      </c>
      <c r="B11" s="17" t="s">
        <v>186</v>
      </c>
      <c r="C11" s="27">
        <v>40800</v>
      </c>
      <c r="D11" s="303" t="s">
        <v>97</v>
      </c>
      <c r="E11" s="304"/>
      <c r="F11" s="305"/>
      <c r="G11" s="27" t="s">
        <v>12</v>
      </c>
      <c r="H11" s="23" t="s">
        <v>95</v>
      </c>
      <c r="I11" s="31">
        <f>'DADOS '!F16</f>
        <v>22905.9</v>
      </c>
      <c r="J11" s="207">
        <v>18.63</v>
      </c>
      <c r="K11" s="22">
        <f>I11*J11</f>
        <v>426736.91700000002</v>
      </c>
      <c r="L11" s="1"/>
      <c r="M11" s="1"/>
      <c r="Q11" s="15"/>
      <c r="R11" s="15"/>
    </row>
    <row r="12" spans="1:21" ht="35" customHeight="1">
      <c r="A12" s="43" t="s">
        <v>181</v>
      </c>
      <c r="B12" s="17" t="s">
        <v>186</v>
      </c>
      <c r="C12" s="17">
        <v>44001</v>
      </c>
      <c r="D12" s="255" t="s">
        <v>237</v>
      </c>
      <c r="E12" s="256"/>
      <c r="F12" s="257"/>
      <c r="G12" s="17" t="s">
        <v>7</v>
      </c>
      <c r="H12" s="17" t="s">
        <v>37</v>
      </c>
      <c r="I12" s="30">
        <f>('DADOS '!A8*'DADOS '!C8)</f>
        <v>274870.80000000005</v>
      </c>
      <c r="J12" s="207">
        <v>0.27</v>
      </c>
      <c r="K12" s="22">
        <f>I12*J12</f>
        <v>74215.116000000024</v>
      </c>
      <c r="L12" s="1"/>
      <c r="M12" s="1"/>
      <c r="Q12" s="15"/>
      <c r="R12" s="15"/>
    </row>
    <row r="13" spans="1:21" ht="35" customHeight="1">
      <c r="A13" s="43" t="s">
        <v>182</v>
      </c>
      <c r="B13" s="17" t="s">
        <v>186</v>
      </c>
      <c r="C13" s="17">
        <v>40005</v>
      </c>
      <c r="D13" s="240" t="s">
        <v>14</v>
      </c>
      <c r="E13" s="240"/>
      <c r="F13" s="240"/>
      <c r="G13" s="17" t="s">
        <v>8</v>
      </c>
      <c r="H13" s="18" t="s">
        <v>38</v>
      </c>
      <c r="I13" s="31">
        <f>I12*'DADOS '!A10*'DADOS '!E10</f>
        <v>32984.496000000006</v>
      </c>
      <c r="J13" s="207">
        <v>2.85</v>
      </c>
      <c r="K13" s="22">
        <f>I13*J13</f>
        <v>94005.813600000023</v>
      </c>
      <c r="L13" s="1"/>
      <c r="M13" s="1"/>
      <c r="Q13" s="299"/>
      <c r="R13" s="299"/>
    </row>
    <row r="14" spans="1:21" ht="35" customHeight="1">
      <c r="A14" s="43" t="s">
        <v>281</v>
      </c>
      <c r="B14" s="17" t="s">
        <v>186</v>
      </c>
      <c r="C14" s="17">
        <v>40006</v>
      </c>
      <c r="D14" s="240" t="s">
        <v>188</v>
      </c>
      <c r="E14" s="240"/>
      <c r="F14" s="240"/>
      <c r="G14" s="17" t="s">
        <v>10</v>
      </c>
      <c r="H14" s="18" t="s">
        <v>39</v>
      </c>
      <c r="I14" s="30">
        <f>I13*'DADOS '!B10</f>
        <v>189660.85200000004</v>
      </c>
      <c r="J14" s="207">
        <v>2.76</v>
      </c>
      <c r="K14" s="22">
        <f t="shared" ref="K14:K29" si="0">I14*J14</f>
        <v>523463.95152000006</v>
      </c>
      <c r="L14" s="1"/>
      <c r="M14" s="1"/>
      <c r="Q14" s="299"/>
      <c r="R14" s="299"/>
    </row>
    <row r="15" spans="1:21" ht="35" customHeight="1">
      <c r="A15" s="43" t="s">
        <v>183</v>
      </c>
      <c r="B15" s="17" t="s">
        <v>186</v>
      </c>
      <c r="C15" s="17">
        <v>40090</v>
      </c>
      <c r="D15" s="240" t="s">
        <v>189</v>
      </c>
      <c r="E15" s="240"/>
      <c r="F15" s="240"/>
      <c r="G15" s="17" t="s">
        <v>8</v>
      </c>
      <c r="H15" s="18" t="s">
        <v>87</v>
      </c>
      <c r="I15" s="30">
        <f>'DADOS '!B18+'DADOS '!C18</f>
        <v>157493.83000000002</v>
      </c>
      <c r="J15" s="211">
        <v>2.29</v>
      </c>
      <c r="K15" s="22">
        <f t="shared" si="0"/>
        <v>360660.87070000003</v>
      </c>
      <c r="L15" s="1"/>
      <c r="M15" s="1"/>
    </row>
    <row r="16" spans="1:21" ht="35" customHeight="1">
      <c r="A16" s="43" t="s">
        <v>93</v>
      </c>
      <c r="B16" s="17" t="s">
        <v>186</v>
      </c>
      <c r="C16" s="17">
        <v>40320</v>
      </c>
      <c r="D16" s="240" t="s">
        <v>190</v>
      </c>
      <c r="E16" s="240"/>
      <c r="F16" s="240"/>
      <c r="G16" s="17" t="s">
        <v>10</v>
      </c>
      <c r="H16" s="18" t="s">
        <v>87</v>
      </c>
      <c r="I16" s="30">
        <f>I15*'DADOS '!E10*'DADOS '!B12</f>
        <v>1086707.4270000001</v>
      </c>
      <c r="J16" s="211">
        <v>3.04</v>
      </c>
      <c r="K16" s="22">
        <f t="shared" si="0"/>
        <v>3303590.5780800004</v>
      </c>
      <c r="L16" s="1"/>
      <c r="M16" s="1"/>
    </row>
    <row r="17" spans="1:15" ht="35" customHeight="1">
      <c r="A17" s="43" t="s">
        <v>282</v>
      </c>
      <c r="B17" s="17" t="s">
        <v>186</v>
      </c>
      <c r="C17" s="27">
        <v>40101</v>
      </c>
      <c r="D17" s="303" t="s">
        <v>86</v>
      </c>
      <c r="E17" s="304"/>
      <c r="F17" s="305"/>
      <c r="G17" s="27" t="s">
        <v>8</v>
      </c>
      <c r="H17" s="18" t="s">
        <v>87</v>
      </c>
      <c r="I17" s="28">
        <f>'DADOS '!A18</f>
        <v>176055.57</v>
      </c>
      <c r="J17" s="212">
        <v>6.38</v>
      </c>
      <c r="K17" s="22">
        <f t="shared" si="0"/>
        <v>1123234.5366</v>
      </c>
      <c r="L17" s="1"/>
      <c r="M17" s="1"/>
    </row>
    <row r="18" spans="1:15" ht="20.25" customHeight="1">
      <c r="A18" s="261" t="s">
        <v>230</v>
      </c>
      <c r="B18" s="262"/>
      <c r="C18" s="262"/>
      <c r="D18" s="262"/>
      <c r="E18" s="262"/>
      <c r="F18" s="262"/>
      <c r="G18" s="262"/>
      <c r="H18" s="262"/>
      <c r="I18" s="262"/>
      <c r="J18" s="263"/>
      <c r="K18" s="22">
        <f>SUM(K9:K17)</f>
        <v>6234105.5775000006</v>
      </c>
      <c r="L18" s="1"/>
      <c r="M18" s="1"/>
    </row>
    <row r="19" spans="1:15" ht="35" customHeight="1">
      <c r="A19" s="4" t="s">
        <v>27</v>
      </c>
      <c r="B19" s="21" t="s">
        <v>2</v>
      </c>
      <c r="C19" s="21" t="s">
        <v>3</v>
      </c>
      <c r="D19" s="270" t="s">
        <v>13</v>
      </c>
      <c r="E19" s="270"/>
      <c r="F19" s="270"/>
      <c r="G19" s="21" t="s">
        <v>4</v>
      </c>
      <c r="H19" s="21" t="s">
        <v>5</v>
      </c>
      <c r="I19" s="29" t="s">
        <v>6</v>
      </c>
      <c r="J19" s="29" t="s">
        <v>15</v>
      </c>
      <c r="K19" s="21" t="s">
        <v>16</v>
      </c>
      <c r="L19" s="1"/>
      <c r="M19" s="1"/>
    </row>
    <row r="20" spans="1:15" ht="35" customHeight="1">
      <c r="A20" s="43" t="s">
        <v>1</v>
      </c>
      <c r="B20" s="17" t="s">
        <v>186</v>
      </c>
      <c r="C20" s="17">
        <v>40310</v>
      </c>
      <c r="D20" s="240" t="s">
        <v>191</v>
      </c>
      <c r="E20" s="240"/>
      <c r="F20" s="240"/>
      <c r="G20" s="17" t="s">
        <v>7</v>
      </c>
      <c r="H20" s="18" t="s">
        <v>161</v>
      </c>
      <c r="I20" s="30">
        <f>'DADOS '!A8*'DADOS '!F8</f>
        <v>128273.04</v>
      </c>
      <c r="J20" s="207">
        <v>2.88</v>
      </c>
      <c r="K20" s="22">
        <f>I20*J20</f>
        <v>369426.35519999999</v>
      </c>
      <c r="L20" s="19"/>
      <c r="M20" s="1"/>
    </row>
    <row r="21" spans="1:15" ht="35" customHeight="1">
      <c r="A21" s="43" t="s">
        <v>26</v>
      </c>
      <c r="B21" s="17" t="s">
        <v>186</v>
      </c>
      <c r="C21" s="17">
        <v>40316</v>
      </c>
      <c r="D21" s="240" t="s">
        <v>192</v>
      </c>
      <c r="E21" s="240"/>
      <c r="F21" s="240"/>
      <c r="G21" s="17" t="s">
        <v>8</v>
      </c>
      <c r="H21" s="17" t="s">
        <v>159</v>
      </c>
      <c r="I21" s="35">
        <f>'DADOS '!A8*'DADOS '!F14*'DADOS '!A12</f>
        <v>45811.8</v>
      </c>
      <c r="J21" s="207">
        <v>11.49</v>
      </c>
      <c r="K21" s="22">
        <f>I21*J21</f>
        <v>526377.58200000005</v>
      </c>
      <c r="L21" s="20"/>
      <c r="N21" t="s">
        <v>9</v>
      </c>
    </row>
    <row r="22" spans="1:15" ht="35" customHeight="1">
      <c r="A22" s="43" t="s">
        <v>31</v>
      </c>
      <c r="B22" s="17" t="s">
        <v>186</v>
      </c>
      <c r="C22" s="17">
        <v>40320</v>
      </c>
      <c r="D22" s="240" t="s">
        <v>193</v>
      </c>
      <c r="E22" s="240"/>
      <c r="F22" s="240"/>
      <c r="G22" s="17" t="s">
        <v>10</v>
      </c>
      <c r="H22" s="18" t="s">
        <v>162</v>
      </c>
      <c r="I22" s="30">
        <f>I21*'DADOS '!F10*'DADOS '!C12</f>
        <v>687177</v>
      </c>
      <c r="J22" s="207">
        <v>3.04</v>
      </c>
      <c r="K22" s="22">
        <f t="shared" si="0"/>
        <v>2089018.08</v>
      </c>
      <c r="L22" s="1"/>
      <c r="M22" s="1"/>
    </row>
    <row r="23" spans="1:15" ht="35" customHeight="1">
      <c r="A23" s="43" t="s">
        <v>175</v>
      </c>
      <c r="B23" s="17" t="s">
        <v>186</v>
      </c>
      <c r="C23" s="17">
        <v>40336</v>
      </c>
      <c r="D23" s="255" t="s">
        <v>199</v>
      </c>
      <c r="E23" s="256"/>
      <c r="F23" s="257"/>
      <c r="G23" s="17" t="s">
        <v>8</v>
      </c>
      <c r="H23" s="17" t="s">
        <v>163</v>
      </c>
      <c r="I23" s="30">
        <f>I21</f>
        <v>45811.8</v>
      </c>
      <c r="J23" s="207">
        <v>20.2</v>
      </c>
      <c r="K23" s="22">
        <f t="shared" si="0"/>
        <v>925398.36</v>
      </c>
      <c r="L23" s="1"/>
      <c r="M23" s="1"/>
    </row>
    <row r="24" spans="1:15" ht="35" customHeight="1">
      <c r="A24" s="43" t="s">
        <v>176</v>
      </c>
      <c r="B24" s="17" t="s">
        <v>186</v>
      </c>
      <c r="C24" s="17">
        <v>40380</v>
      </c>
      <c r="D24" s="240" t="s">
        <v>194</v>
      </c>
      <c r="E24" s="240"/>
      <c r="F24" s="240"/>
      <c r="G24" s="17" t="s">
        <v>7</v>
      </c>
      <c r="H24" s="17" t="s">
        <v>164</v>
      </c>
      <c r="I24" s="30">
        <f>'DADOS '!A8*'DADOS '!E8</f>
        <v>105367.14</v>
      </c>
      <c r="J24" s="207">
        <v>0.5</v>
      </c>
      <c r="K24" s="22">
        <f t="shared" si="0"/>
        <v>52683.57</v>
      </c>
      <c r="L24" s="1"/>
      <c r="M24" s="1"/>
    </row>
    <row r="25" spans="1:15" ht="35" customHeight="1">
      <c r="A25" s="43" t="s">
        <v>177</v>
      </c>
      <c r="B25" s="17" t="s">
        <v>186</v>
      </c>
      <c r="C25" s="17">
        <v>40385</v>
      </c>
      <c r="D25" s="240" t="s">
        <v>195</v>
      </c>
      <c r="E25" s="240"/>
      <c r="F25" s="240"/>
      <c r="G25" s="17" t="s">
        <v>7</v>
      </c>
      <c r="H25" s="17" t="s">
        <v>165</v>
      </c>
      <c r="I25" s="30">
        <f>'DADOS '!A8*'DADOS '!B8</f>
        <v>103076.55</v>
      </c>
      <c r="J25" s="207">
        <v>0.49</v>
      </c>
      <c r="K25" s="22">
        <f t="shared" si="0"/>
        <v>50507.5095</v>
      </c>
      <c r="L25" s="1" t="s">
        <v>9</v>
      </c>
      <c r="M25" s="1"/>
    </row>
    <row r="26" spans="1:15" ht="35" customHeight="1">
      <c r="A26" s="43" t="s">
        <v>178</v>
      </c>
      <c r="B26" s="17" t="s">
        <v>186</v>
      </c>
      <c r="C26" s="17">
        <v>40602</v>
      </c>
      <c r="D26" s="240" t="s">
        <v>196</v>
      </c>
      <c r="E26" s="240"/>
      <c r="F26" s="240"/>
      <c r="G26" s="17" t="s">
        <v>8</v>
      </c>
      <c r="H26" s="17" t="s">
        <v>95</v>
      </c>
      <c r="I26" s="30">
        <f>99587.45*0.03</f>
        <v>2987.6234999999997</v>
      </c>
      <c r="J26" s="207">
        <v>468.6</v>
      </c>
      <c r="K26" s="22">
        <f t="shared" si="0"/>
        <v>1400000.3721</v>
      </c>
      <c r="L26" s="1"/>
      <c r="M26" s="1"/>
    </row>
    <row r="27" spans="1:15" ht="35" customHeight="1">
      <c r="A27" s="43" t="s">
        <v>179</v>
      </c>
      <c r="B27" s="17" t="s">
        <v>186</v>
      </c>
      <c r="C27" s="17">
        <v>40460</v>
      </c>
      <c r="D27" s="255" t="s">
        <v>197</v>
      </c>
      <c r="E27" s="256"/>
      <c r="F27" s="257"/>
      <c r="G27" s="17" t="s">
        <v>11</v>
      </c>
      <c r="H27" s="17" t="s">
        <v>166</v>
      </c>
      <c r="I27" s="30">
        <f>I26*'DADOS '!A14*'DADOS '!B14</f>
        <v>255143.04689999996</v>
      </c>
      <c r="J27" s="207">
        <v>0.99</v>
      </c>
      <c r="K27" s="22">
        <f t="shared" si="0"/>
        <v>252591.61643099994</v>
      </c>
      <c r="L27" s="1"/>
      <c r="M27" s="1"/>
    </row>
    <row r="28" spans="1:15" ht="35" customHeight="1">
      <c r="A28" s="43" t="s">
        <v>180</v>
      </c>
      <c r="B28" s="17" t="s">
        <v>186</v>
      </c>
      <c r="C28" s="17">
        <v>40455</v>
      </c>
      <c r="D28" s="255" t="s">
        <v>198</v>
      </c>
      <c r="E28" s="256"/>
      <c r="F28" s="257"/>
      <c r="G28" s="17" t="s">
        <v>10</v>
      </c>
      <c r="H28" s="17" t="s">
        <v>167</v>
      </c>
      <c r="I28" s="30">
        <f>((I26*'DADOS '!A14*'DADOS '!D14)/'DADOS '!E14)*'DADOS '!C14</f>
        <v>140189.12816934855</v>
      </c>
      <c r="J28" s="207">
        <v>1.49</v>
      </c>
      <c r="K28" s="22">
        <f t="shared" si="0"/>
        <v>208881.80097232934</v>
      </c>
      <c r="L28" s="1"/>
      <c r="M28" s="1"/>
      <c r="O28" t="s">
        <v>9</v>
      </c>
    </row>
    <row r="29" spans="1:15" ht="35" customHeight="1">
      <c r="A29" s="43" t="s">
        <v>212</v>
      </c>
      <c r="B29" s="17" t="s">
        <v>186</v>
      </c>
      <c r="C29" s="17">
        <v>44450</v>
      </c>
      <c r="D29" s="255" t="s">
        <v>81</v>
      </c>
      <c r="E29" s="256"/>
      <c r="F29" s="257"/>
      <c r="G29" s="17" t="s">
        <v>12</v>
      </c>
      <c r="H29" s="17" t="s">
        <v>95</v>
      </c>
      <c r="I29" s="30">
        <f>'DADOS '!F12</f>
        <v>11452.95</v>
      </c>
      <c r="J29" s="207">
        <v>10.47</v>
      </c>
      <c r="K29" s="22">
        <f t="shared" si="0"/>
        <v>119912.38650000001</v>
      </c>
      <c r="L29" s="1"/>
      <c r="M29" s="1"/>
    </row>
    <row r="30" spans="1:15" ht="35" customHeight="1">
      <c r="A30" s="43" t="s">
        <v>213</v>
      </c>
      <c r="B30" s="17" t="s">
        <v>186</v>
      </c>
      <c r="C30" s="17">
        <v>44455</v>
      </c>
      <c r="D30" s="240" t="s">
        <v>17</v>
      </c>
      <c r="E30" s="240"/>
      <c r="F30" s="240"/>
      <c r="G30" s="17" t="s">
        <v>12</v>
      </c>
      <c r="H30" s="17" t="s">
        <v>95</v>
      </c>
      <c r="I30" s="30">
        <f>'DADOS '!E16</f>
        <v>11452.95</v>
      </c>
      <c r="J30" s="207">
        <v>33.61</v>
      </c>
      <c r="K30" s="22">
        <f>I30*J30</f>
        <v>384933.6495</v>
      </c>
      <c r="L30" s="1"/>
      <c r="M30" s="1"/>
    </row>
    <row r="31" spans="1:15" ht="24" customHeight="1">
      <c r="A31" s="261" t="s">
        <v>230</v>
      </c>
      <c r="B31" s="262"/>
      <c r="C31" s="262"/>
      <c r="D31" s="262"/>
      <c r="E31" s="262"/>
      <c r="F31" s="262"/>
      <c r="G31" s="262"/>
      <c r="H31" s="262"/>
      <c r="I31" s="262"/>
      <c r="J31" s="263"/>
      <c r="K31" s="14">
        <f>SUM(K20:K30)</f>
        <v>6379731.2822033297</v>
      </c>
      <c r="L31" s="1"/>
      <c r="M31" s="1"/>
    </row>
    <row r="32" spans="1:15" ht="35" customHeight="1">
      <c r="A32" s="4" t="s">
        <v>171</v>
      </c>
      <c r="B32" s="21" t="s">
        <v>2</v>
      </c>
      <c r="C32" s="21" t="s">
        <v>3</v>
      </c>
      <c r="D32" s="270" t="s">
        <v>214</v>
      </c>
      <c r="E32" s="270"/>
      <c r="F32" s="270"/>
      <c r="G32" s="21" t="s">
        <v>4</v>
      </c>
      <c r="H32" s="21" t="s">
        <v>5</v>
      </c>
      <c r="I32" s="29" t="s">
        <v>6</v>
      </c>
      <c r="J32" s="29" t="s">
        <v>15</v>
      </c>
      <c r="K32" s="21" t="s">
        <v>16</v>
      </c>
      <c r="L32" s="1"/>
      <c r="M32" s="1"/>
    </row>
    <row r="33" spans="1:13" ht="35" customHeight="1">
      <c r="A33" s="17" t="s">
        <v>172</v>
      </c>
      <c r="B33" s="17" t="s">
        <v>186</v>
      </c>
      <c r="C33" s="23">
        <v>45410</v>
      </c>
      <c r="D33" s="292" t="s">
        <v>155</v>
      </c>
      <c r="E33" s="293"/>
      <c r="F33" s="294"/>
      <c r="G33" s="23" t="s">
        <v>8</v>
      </c>
      <c r="H33" s="23" t="s">
        <v>311</v>
      </c>
      <c r="I33" s="35">
        <f>2*2*I35</f>
        <v>400</v>
      </c>
      <c r="J33" s="36">
        <v>13.01</v>
      </c>
      <c r="K33" s="22">
        <f>I33*J33</f>
        <v>5204</v>
      </c>
      <c r="L33" s="1"/>
      <c r="M33" s="1"/>
    </row>
    <row r="34" spans="1:13" ht="35" customHeight="1">
      <c r="A34" s="17" t="s">
        <v>173</v>
      </c>
      <c r="B34" s="17" t="s">
        <v>186</v>
      </c>
      <c r="C34" s="23">
        <v>45580</v>
      </c>
      <c r="D34" s="292" t="s">
        <v>157</v>
      </c>
      <c r="E34" s="293"/>
      <c r="F34" s="294"/>
      <c r="G34" s="23" t="s">
        <v>8</v>
      </c>
      <c r="H34" s="23" t="s">
        <v>312</v>
      </c>
      <c r="I34" s="35">
        <f>2*0.1*I35</f>
        <v>20</v>
      </c>
      <c r="J34" s="36">
        <v>193.13</v>
      </c>
      <c r="K34" s="22">
        <f t="shared" ref="K34:K37" si="1">I34*J34</f>
        <v>3862.6</v>
      </c>
      <c r="L34" s="1"/>
      <c r="M34" s="1"/>
    </row>
    <row r="35" spans="1:13" ht="35" customHeight="1">
      <c r="A35" s="17" t="s">
        <v>174</v>
      </c>
      <c r="B35" s="17" t="s">
        <v>186</v>
      </c>
      <c r="C35" s="23">
        <v>45455</v>
      </c>
      <c r="D35" s="285" t="s">
        <v>154</v>
      </c>
      <c r="E35" s="286"/>
      <c r="F35" s="287"/>
      <c r="G35" s="23" t="s">
        <v>12</v>
      </c>
      <c r="H35" s="23" t="s">
        <v>95</v>
      </c>
      <c r="I35" s="35">
        <v>100</v>
      </c>
      <c r="J35" s="36">
        <v>942.92</v>
      </c>
      <c r="K35" s="22">
        <f t="shared" si="1"/>
        <v>94292</v>
      </c>
      <c r="L35" s="1"/>
      <c r="M35" s="1"/>
    </row>
    <row r="36" spans="1:13" ht="35" customHeight="1">
      <c r="A36" s="17" t="s">
        <v>215</v>
      </c>
      <c r="B36" s="17" t="s">
        <v>186</v>
      </c>
      <c r="C36" s="23">
        <v>45435</v>
      </c>
      <c r="D36" s="285" t="s">
        <v>156</v>
      </c>
      <c r="E36" s="286"/>
      <c r="F36" s="287"/>
      <c r="G36" s="23" t="s">
        <v>8</v>
      </c>
      <c r="H36" s="23" t="s">
        <v>313</v>
      </c>
      <c r="I36" s="35">
        <f>I35*2*1</f>
        <v>200</v>
      </c>
      <c r="J36" s="36">
        <v>13.24</v>
      </c>
      <c r="K36" s="22">
        <f t="shared" si="1"/>
        <v>2648</v>
      </c>
      <c r="L36" s="1"/>
      <c r="M36" s="1"/>
    </row>
    <row r="37" spans="1:13" ht="35" customHeight="1">
      <c r="A37" s="17" t="s">
        <v>216</v>
      </c>
      <c r="B37" s="17" t="s">
        <v>186</v>
      </c>
      <c r="C37" s="23">
        <v>41856</v>
      </c>
      <c r="D37" s="292" t="s">
        <v>153</v>
      </c>
      <c r="E37" s="293"/>
      <c r="F37" s="294"/>
      <c r="G37" s="23" t="s">
        <v>4</v>
      </c>
      <c r="H37" s="23" t="s">
        <v>95</v>
      </c>
      <c r="I37" s="35">
        <v>10</v>
      </c>
      <c r="J37" s="36">
        <v>1313.43</v>
      </c>
      <c r="K37" s="22">
        <f t="shared" si="1"/>
        <v>13134.300000000001</v>
      </c>
      <c r="L37" s="1"/>
      <c r="M37" s="1"/>
    </row>
    <row r="38" spans="1:13" ht="35" customHeight="1">
      <c r="A38" s="17" t="s">
        <v>289</v>
      </c>
      <c r="B38" s="17" t="s">
        <v>186</v>
      </c>
      <c r="C38" s="23">
        <v>41385</v>
      </c>
      <c r="D38" s="292" t="s">
        <v>150</v>
      </c>
      <c r="E38" s="293"/>
      <c r="F38" s="294"/>
      <c r="G38" s="23" t="s">
        <v>4</v>
      </c>
      <c r="H38" s="23" t="s">
        <v>95</v>
      </c>
      <c r="I38" s="35">
        <v>42</v>
      </c>
      <c r="J38" s="36">
        <v>65.930000000000007</v>
      </c>
      <c r="K38" s="22">
        <f>I38*J38</f>
        <v>2769.0600000000004</v>
      </c>
      <c r="L38" s="1"/>
      <c r="M38" s="1"/>
    </row>
    <row r="39" spans="1:13" ht="35" customHeight="1">
      <c r="A39" s="17" t="s">
        <v>217</v>
      </c>
      <c r="B39" s="17" t="s">
        <v>186</v>
      </c>
      <c r="C39" s="23">
        <v>41372</v>
      </c>
      <c r="D39" s="288" t="s">
        <v>149</v>
      </c>
      <c r="E39" s="288"/>
      <c r="F39" s="288"/>
      <c r="G39" s="23" t="s">
        <v>4</v>
      </c>
      <c r="H39" s="23" t="s">
        <v>95</v>
      </c>
      <c r="I39" s="35">
        <v>47</v>
      </c>
      <c r="J39" s="36">
        <v>497.72</v>
      </c>
      <c r="K39" s="22">
        <f>I39*J39</f>
        <v>23392.84</v>
      </c>
      <c r="L39" s="1"/>
      <c r="M39" s="1"/>
    </row>
    <row r="40" spans="1:13" s="1" customFormat="1" ht="35" customHeight="1">
      <c r="A40" s="17" t="s">
        <v>218</v>
      </c>
      <c r="B40" s="17" t="s">
        <v>186</v>
      </c>
      <c r="C40" s="23">
        <v>41414</v>
      </c>
      <c r="D40" s="285" t="s">
        <v>94</v>
      </c>
      <c r="E40" s="286"/>
      <c r="F40" s="287"/>
      <c r="G40" s="23" t="s">
        <v>12</v>
      </c>
      <c r="H40" s="23" t="s">
        <v>95</v>
      </c>
      <c r="I40" s="35">
        <v>290</v>
      </c>
      <c r="J40" s="36">
        <v>110.44</v>
      </c>
      <c r="K40" s="22">
        <f>I40*J40</f>
        <v>32027.599999999999</v>
      </c>
    </row>
    <row r="41" spans="1:13" ht="35" customHeight="1">
      <c r="A41" s="261" t="s">
        <v>230</v>
      </c>
      <c r="B41" s="262"/>
      <c r="C41" s="262"/>
      <c r="D41" s="262"/>
      <c r="E41" s="262"/>
      <c r="F41" s="262"/>
      <c r="G41" s="262"/>
      <c r="H41" s="262"/>
      <c r="I41" s="262"/>
      <c r="J41" s="263"/>
      <c r="K41" s="45">
        <f>SUM(K33:K40)</f>
        <v>177330.40000000002</v>
      </c>
      <c r="L41" s="1"/>
      <c r="M41" s="1"/>
    </row>
    <row r="42" spans="1:13" ht="35" customHeight="1">
      <c r="A42" s="4" t="s">
        <v>145</v>
      </c>
      <c r="B42" s="21" t="s">
        <v>2</v>
      </c>
      <c r="C42" s="21" t="s">
        <v>3</v>
      </c>
      <c r="D42" s="270" t="s">
        <v>220</v>
      </c>
      <c r="E42" s="270"/>
      <c r="F42" s="270"/>
      <c r="G42" s="21" t="s">
        <v>4</v>
      </c>
      <c r="H42" s="21" t="s">
        <v>5</v>
      </c>
      <c r="I42" s="29" t="s">
        <v>6</v>
      </c>
      <c r="J42" s="29" t="s">
        <v>15</v>
      </c>
      <c r="K42" s="21" t="s">
        <v>16</v>
      </c>
      <c r="L42" s="1"/>
      <c r="M42" s="1"/>
    </row>
    <row r="43" spans="1:13" ht="35" customHeight="1">
      <c r="A43" s="17" t="s">
        <v>146</v>
      </c>
      <c r="B43" s="17" t="s">
        <v>186</v>
      </c>
      <c r="C43" s="23">
        <v>40810</v>
      </c>
      <c r="D43" s="288" t="s">
        <v>221</v>
      </c>
      <c r="E43" s="288"/>
      <c r="F43" s="288"/>
      <c r="G43" s="23" t="s">
        <v>12</v>
      </c>
      <c r="H43" s="23" t="s">
        <v>95</v>
      </c>
      <c r="I43" s="35">
        <f>900</f>
        <v>900</v>
      </c>
      <c r="J43" s="36">
        <v>631.4</v>
      </c>
      <c r="K43" s="22">
        <f>I43*J43</f>
        <v>568260</v>
      </c>
      <c r="L43" s="1"/>
      <c r="M43" s="1"/>
    </row>
    <row r="44" spans="1:13" ht="35" customHeight="1">
      <c r="A44" s="17" t="s">
        <v>147</v>
      </c>
      <c r="B44" s="17" t="s">
        <v>186</v>
      </c>
      <c r="C44" s="23">
        <v>40451</v>
      </c>
      <c r="D44" s="285" t="s">
        <v>222</v>
      </c>
      <c r="E44" s="286"/>
      <c r="F44" s="287"/>
      <c r="G44" s="23" t="s">
        <v>223</v>
      </c>
      <c r="H44" s="23" t="s">
        <v>95</v>
      </c>
      <c r="I44" s="35">
        <f>(I43*19.5/1000)*712</f>
        <v>12495.6</v>
      </c>
      <c r="J44" s="36">
        <v>0.83</v>
      </c>
      <c r="K44" s="22">
        <f>I44*J44</f>
        <v>10371.348</v>
      </c>
      <c r="L44" s="1"/>
      <c r="M44" s="1"/>
    </row>
    <row r="45" spans="1:13" ht="35" customHeight="1">
      <c r="A45" s="17" t="s">
        <v>304</v>
      </c>
      <c r="B45" s="17" t="s">
        <v>186</v>
      </c>
      <c r="C45" s="23">
        <v>40890</v>
      </c>
      <c r="D45" s="285" t="s">
        <v>306</v>
      </c>
      <c r="E45" s="286"/>
      <c r="F45" s="287"/>
      <c r="G45" s="23" t="s">
        <v>7</v>
      </c>
      <c r="H45" s="23" t="s">
        <v>95</v>
      </c>
      <c r="I45" s="35">
        <v>8030.45</v>
      </c>
      <c r="J45" s="36">
        <v>8.4600000000000009</v>
      </c>
      <c r="K45" s="22">
        <f>I45*J45</f>
        <v>67937.607000000004</v>
      </c>
      <c r="L45" s="1"/>
      <c r="M45" s="1"/>
    </row>
    <row r="46" spans="1:13" ht="24" customHeight="1">
      <c r="A46" s="261" t="s">
        <v>230</v>
      </c>
      <c r="B46" s="262"/>
      <c r="C46" s="262"/>
      <c r="D46" s="262"/>
      <c r="E46" s="262"/>
      <c r="F46" s="262"/>
      <c r="G46" s="262"/>
      <c r="H46" s="262"/>
      <c r="I46" s="262"/>
      <c r="J46" s="263"/>
      <c r="K46" s="45">
        <f>SUM(K43:K45)</f>
        <v>646568.95499999996</v>
      </c>
      <c r="L46" s="1"/>
      <c r="M46" s="1"/>
    </row>
    <row r="47" spans="1:13" ht="35" customHeight="1">
      <c r="A47" s="4" t="s">
        <v>239</v>
      </c>
      <c r="B47" s="21" t="s">
        <v>2</v>
      </c>
      <c r="C47" s="21" t="s">
        <v>3</v>
      </c>
      <c r="D47" s="258" t="s">
        <v>23</v>
      </c>
      <c r="E47" s="259"/>
      <c r="F47" s="260"/>
      <c r="G47" s="21" t="s">
        <v>4</v>
      </c>
      <c r="H47" s="21" t="s">
        <v>5</v>
      </c>
      <c r="I47" s="29" t="s">
        <v>6</v>
      </c>
      <c r="J47" s="29" t="s">
        <v>15</v>
      </c>
      <c r="K47" s="5" t="s">
        <v>16</v>
      </c>
      <c r="L47" s="1"/>
      <c r="M47" s="1"/>
    </row>
    <row r="48" spans="1:13" ht="35" customHeight="1">
      <c r="A48" s="17" t="s">
        <v>240</v>
      </c>
      <c r="B48" s="17" t="s">
        <v>18</v>
      </c>
      <c r="C48" s="17" t="s">
        <v>19</v>
      </c>
      <c r="D48" s="255" t="s">
        <v>88</v>
      </c>
      <c r="E48" s="256"/>
      <c r="F48" s="257"/>
      <c r="G48" s="17" t="s">
        <v>55</v>
      </c>
      <c r="H48" s="17" t="s">
        <v>168</v>
      </c>
      <c r="I48" s="30">
        <f>TRUNC(I24*'DADOS '!B16/1000,2)</f>
        <v>105.36</v>
      </c>
      <c r="J48" s="207">
        <f>'PRODUTOS BETUMINOSOS'!I39</f>
        <v>4226.5571303895767</v>
      </c>
      <c r="K48" s="22">
        <f>I48*J48</f>
        <v>445310.0592578458</v>
      </c>
      <c r="L48" s="1"/>
      <c r="M48" s="1"/>
    </row>
    <row r="49" spans="1:13" ht="35" customHeight="1">
      <c r="A49" s="17" t="s">
        <v>241</v>
      </c>
      <c r="B49" s="17" t="s">
        <v>18</v>
      </c>
      <c r="C49" s="17" t="s">
        <v>19</v>
      </c>
      <c r="D49" s="255" t="s">
        <v>25</v>
      </c>
      <c r="E49" s="256"/>
      <c r="F49" s="257"/>
      <c r="G49" s="17" t="s">
        <v>55</v>
      </c>
      <c r="H49" s="17" t="s">
        <v>169</v>
      </c>
      <c r="I49" s="30">
        <f>TRUNC(I25*'DADOS '!C16/1000,2)</f>
        <v>51.53</v>
      </c>
      <c r="J49" s="207">
        <f>'PRODUTOS BETUMINOSOS'!I40</f>
        <v>4720.8551303895774</v>
      </c>
      <c r="K49" s="22">
        <f t="shared" ref="K49" si="2">I49*J49</f>
        <v>243265.66486897494</v>
      </c>
      <c r="L49" s="1"/>
      <c r="M49" s="1"/>
    </row>
    <row r="50" spans="1:13" ht="35" customHeight="1">
      <c r="A50" s="17" t="s">
        <v>242</v>
      </c>
      <c r="B50" s="17" t="s">
        <v>18</v>
      </c>
      <c r="C50" s="17" t="s">
        <v>19</v>
      </c>
      <c r="D50" s="255" t="s">
        <v>24</v>
      </c>
      <c r="E50" s="256"/>
      <c r="F50" s="257"/>
      <c r="G50" s="17" t="s">
        <v>55</v>
      </c>
      <c r="H50" s="17" t="s">
        <v>170</v>
      </c>
      <c r="I50" s="30">
        <f>TRUNC(I26*'DADOS '!A14*'DADOS '!D16,2)</f>
        <v>379.06</v>
      </c>
      <c r="J50" s="207">
        <f>'PRODUTOS BETUMINOSOS'!I41</f>
        <v>5834.1316327992163</v>
      </c>
      <c r="K50" s="22">
        <f>I50*J50</f>
        <v>2211485.936728871</v>
      </c>
      <c r="L50" s="1"/>
      <c r="M50" s="1"/>
    </row>
    <row r="51" spans="1:13" ht="23.25" customHeight="1">
      <c r="A51" s="261" t="s">
        <v>230</v>
      </c>
      <c r="B51" s="262"/>
      <c r="C51" s="262"/>
      <c r="D51" s="262"/>
      <c r="E51" s="262"/>
      <c r="F51" s="262"/>
      <c r="G51" s="262"/>
      <c r="H51" s="262"/>
      <c r="I51" s="262"/>
      <c r="J51" s="263"/>
      <c r="K51" s="14">
        <f>SUM(K48:K50)</f>
        <v>2900061.6608556919</v>
      </c>
      <c r="L51" s="1"/>
      <c r="M51" s="1"/>
    </row>
    <row r="52" spans="1:13" ht="35" customHeight="1">
      <c r="A52" s="4" t="s">
        <v>243</v>
      </c>
      <c r="B52" s="21" t="s">
        <v>2</v>
      </c>
      <c r="C52" s="21" t="s">
        <v>3</v>
      </c>
      <c r="D52" s="258" t="s">
        <v>248</v>
      </c>
      <c r="E52" s="259"/>
      <c r="F52" s="260"/>
      <c r="G52" s="21" t="s">
        <v>4</v>
      </c>
      <c r="H52" s="21" t="s">
        <v>5</v>
      </c>
      <c r="I52" s="29" t="s">
        <v>6</v>
      </c>
      <c r="J52" s="29" t="s">
        <v>15</v>
      </c>
      <c r="K52" s="5" t="s">
        <v>16</v>
      </c>
      <c r="L52" s="1"/>
      <c r="M52" s="1"/>
    </row>
    <row r="53" spans="1:13" ht="35" customHeight="1">
      <c r="A53" s="17" t="s">
        <v>244</v>
      </c>
      <c r="B53" s="17" t="s">
        <v>186</v>
      </c>
      <c r="C53" s="51" t="s">
        <v>226</v>
      </c>
      <c r="D53" s="255" t="s">
        <v>249</v>
      </c>
      <c r="E53" s="256"/>
      <c r="F53" s="257"/>
      <c r="G53" s="17" t="s">
        <v>4</v>
      </c>
      <c r="H53" s="17" t="s">
        <v>251</v>
      </c>
      <c r="I53" s="30">
        <f>1</f>
        <v>1</v>
      </c>
      <c r="J53" s="207">
        <f>'MOBILIZAÇÃO EQUIPAMENTOS'!F31</f>
        <v>99372.313200000004</v>
      </c>
      <c r="K53" s="22">
        <f>I53*J53</f>
        <v>99372.313200000004</v>
      </c>
      <c r="L53" s="1"/>
      <c r="M53" s="1"/>
    </row>
    <row r="54" spans="1:13" ht="35" customHeight="1">
      <c r="A54" s="17" t="s">
        <v>245</v>
      </c>
      <c r="B54" s="17" t="s">
        <v>186</v>
      </c>
      <c r="C54" s="51" t="s">
        <v>227</v>
      </c>
      <c r="D54" s="255" t="s">
        <v>250</v>
      </c>
      <c r="E54" s="256"/>
      <c r="F54" s="257"/>
      <c r="G54" s="17" t="s">
        <v>4</v>
      </c>
      <c r="H54" s="17" t="s">
        <v>251</v>
      </c>
      <c r="I54" s="30">
        <f>1</f>
        <v>1</v>
      </c>
      <c r="J54" s="207">
        <f>'CANTEIRO DE OBRAS'!E23</f>
        <v>115399.22636100001</v>
      </c>
      <c r="K54" s="22">
        <f>I54*J54</f>
        <v>115399.22636100001</v>
      </c>
      <c r="L54" s="1"/>
      <c r="M54" s="1"/>
    </row>
    <row r="55" spans="1:13" ht="24.75" customHeight="1">
      <c r="A55" s="261" t="s">
        <v>230</v>
      </c>
      <c r="B55" s="262"/>
      <c r="C55" s="262"/>
      <c r="D55" s="262"/>
      <c r="E55" s="262"/>
      <c r="F55" s="262"/>
      <c r="G55" s="262"/>
      <c r="H55" s="262"/>
      <c r="I55" s="262"/>
      <c r="J55" s="263"/>
      <c r="K55" s="14">
        <f>SUM(K53:K54)</f>
        <v>214771.53956100001</v>
      </c>
      <c r="L55" s="1"/>
      <c r="M55" s="1"/>
    </row>
    <row r="56" spans="1:13" ht="35" customHeight="1">
      <c r="A56" s="4" t="s">
        <v>246</v>
      </c>
      <c r="B56" s="21" t="s">
        <v>2</v>
      </c>
      <c r="C56" s="21" t="s">
        <v>3</v>
      </c>
      <c r="D56" s="258" t="s">
        <v>253</v>
      </c>
      <c r="E56" s="259"/>
      <c r="F56" s="260"/>
      <c r="G56" s="21" t="s">
        <v>4</v>
      </c>
      <c r="H56" s="21" t="s">
        <v>5</v>
      </c>
      <c r="I56" s="29" t="s">
        <v>6</v>
      </c>
      <c r="J56" s="29" t="s">
        <v>15</v>
      </c>
      <c r="K56" s="5" t="s">
        <v>16</v>
      </c>
      <c r="L56" s="1"/>
      <c r="M56" s="1"/>
    </row>
    <row r="57" spans="1:13" ht="35" customHeight="1">
      <c r="A57" s="17" t="s">
        <v>247</v>
      </c>
      <c r="B57" s="17" t="s">
        <v>186</v>
      </c>
      <c r="C57" s="51" t="s">
        <v>229</v>
      </c>
      <c r="D57" s="255" t="s">
        <v>253</v>
      </c>
      <c r="E57" s="256"/>
      <c r="F57" s="257"/>
      <c r="G57" s="17" t="s">
        <v>4</v>
      </c>
      <c r="H57" s="17" t="s">
        <v>251</v>
      </c>
      <c r="I57" s="30">
        <f>6</f>
        <v>6</v>
      </c>
      <c r="J57" s="207">
        <f>'ADMINISTRAÇÃO LOCAL'!E29</f>
        <v>90606.418046999999</v>
      </c>
      <c r="K57" s="22">
        <f>I57*J57</f>
        <v>543638.50828199997</v>
      </c>
      <c r="L57" s="1"/>
      <c r="M57" s="1"/>
    </row>
    <row r="58" spans="1:13" ht="24.75" customHeight="1">
      <c r="A58" s="261" t="s">
        <v>230</v>
      </c>
      <c r="B58" s="262"/>
      <c r="C58" s="262"/>
      <c r="D58" s="262"/>
      <c r="E58" s="262"/>
      <c r="F58" s="262"/>
      <c r="G58" s="262"/>
      <c r="H58" s="262"/>
      <c r="I58" s="262"/>
      <c r="J58" s="263"/>
      <c r="K58" s="14">
        <f>SUM(K57)</f>
        <v>543638.50828199997</v>
      </c>
      <c r="L58" s="1"/>
      <c r="M58" s="1"/>
    </row>
    <row r="59" spans="1:13" ht="35" customHeight="1">
      <c r="A59" s="58"/>
      <c r="B59" s="59"/>
      <c r="C59" s="289"/>
      <c r="D59" s="289"/>
      <c r="E59" s="289"/>
      <c r="F59" s="289"/>
      <c r="G59" s="267"/>
      <c r="H59" s="267"/>
      <c r="I59" s="264" t="s">
        <v>254</v>
      </c>
      <c r="J59" s="265"/>
      <c r="K59" s="266"/>
      <c r="L59" s="1"/>
      <c r="M59" s="1"/>
    </row>
    <row r="60" spans="1:13" ht="35" customHeight="1">
      <c r="A60" s="291" t="s">
        <v>206</v>
      </c>
      <c r="B60" s="291"/>
      <c r="C60" s="291"/>
      <c r="D60" s="291"/>
      <c r="E60" s="291"/>
      <c r="F60" s="291"/>
      <c r="G60" s="267"/>
      <c r="H60" s="267"/>
      <c r="I60" s="290" t="s">
        <v>152</v>
      </c>
      <c r="J60" s="290"/>
      <c r="K60" s="44">
        <f>F61/('DADOS '!A8*'DADOS '!B8)</f>
        <v>165.85933389701171</v>
      </c>
      <c r="L60" s="1"/>
      <c r="M60" s="1"/>
    </row>
    <row r="61" spans="1:13" ht="35" customHeight="1">
      <c r="A61" s="237" t="s">
        <v>30</v>
      </c>
      <c r="B61" s="237"/>
      <c r="C61" s="237"/>
      <c r="D61" s="237"/>
      <c r="E61" s="237"/>
      <c r="F61" s="9">
        <f>K18+K31+K41+K46+K51+K55+K58</f>
        <v>17096207.923402023</v>
      </c>
      <c r="G61" s="267"/>
      <c r="H61" s="267"/>
      <c r="I61" s="298" t="s">
        <v>151</v>
      </c>
      <c r="J61" s="298"/>
      <c r="K61" s="45">
        <f>F61/('DADOS '!A8/1000)</f>
        <v>1492734.0050731052</v>
      </c>
      <c r="L61" s="1"/>
      <c r="M61" s="1"/>
    </row>
    <row r="62" spans="1:13" ht="9" customHeight="1">
      <c r="A62" s="295"/>
      <c r="B62" s="295"/>
      <c r="C62" s="295"/>
      <c r="D62" s="295"/>
      <c r="E62" s="295"/>
      <c r="F62" s="295"/>
      <c r="G62" s="296"/>
      <c r="H62" s="296"/>
      <c r="I62" s="32"/>
      <c r="J62" s="213"/>
      <c r="K62" s="42"/>
      <c r="L62" s="1"/>
      <c r="M62" s="1"/>
    </row>
    <row r="63" spans="1:13" ht="8.25" customHeight="1">
      <c r="A63" s="226" t="s">
        <v>288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1"/>
    </row>
    <row r="64" spans="1:13" ht="21" customHeight="1">
      <c r="A64" s="226" t="s">
        <v>83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1"/>
    </row>
    <row r="65" spans="1:15" ht="24.75" customHeight="1">
      <c r="A65" s="226" t="s">
        <v>84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1"/>
    </row>
    <row r="66" spans="1:15" ht="35" customHeight="1">
      <c r="A66" s="1"/>
      <c r="B66" s="1"/>
      <c r="C66" s="1"/>
    </row>
    <row r="67" spans="1:15" ht="35" customHeight="1">
      <c r="H67" t="s">
        <v>9</v>
      </c>
    </row>
    <row r="68" spans="1:15" ht="35" customHeight="1">
      <c r="A68" s="297"/>
      <c r="B68" s="297"/>
      <c r="C68" s="297"/>
      <c r="D68" s="297"/>
      <c r="E68" s="297"/>
      <c r="F68" s="297"/>
      <c r="G68" s="297"/>
      <c r="H68" s="297"/>
      <c r="I68" s="297"/>
      <c r="J68" s="297"/>
      <c r="K68" s="297"/>
    </row>
    <row r="69" spans="1:15" ht="23.2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</row>
    <row r="70" spans="1:15" ht="33.75" customHeight="1"/>
    <row r="71" spans="1:15" ht="17.25" customHeight="1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16"/>
      <c r="N71" s="16"/>
      <c r="O71" s="16"/>
    </row>
    <row r="72" spans="1:15" ht="15" customHeight="1">
      <c r="A72" s="226"/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</row>
    <row r="73" spans="1:15">
      <c r="A73" s="226"/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</row>
    <row r="74" spans="1:15" ht="15" customHeight="1">
      <c r="A74" s="1"/>
      <c r="B74" s="1"/>
      <c r="C74" s="1"/>
    </row>
    <row r="76" spans="1:15" ht="15" customHeight="1">
      <c r="A76" s="1"/>
      <c r="B76" s="1"/>
      <c r="C76" s="1"/>
    </row>
    <row r="78" spans="1:15" ht="15" customHeight="1"/>
    <row r="79" spans="1:15">
      <c r="A79" s="2"/>
      <c r="B79" s="2"/>
      <c r="C79" s="2"/>
    </row>
    <row r="80" spans="1:15">
      <c r="A80" s="1"/>
      <c r="B80" s="1"/>
      <c r="C80" s="1"/>
    </row>
    <row r="81" spans="1:3">
      <c r="A81" s="1"/>
      <c r="B81" s="1"/>
      <c r="C81" s="1"/>
    </row>
    <row r="83" spans="1:3">
      <c r="A83" s="1"/>
      <c r="B83" s="1"/>
      <c r="C83" s="1"/>
    </row>
    <row r="86" spans="1:3">
      <c r="A86" s="2"/>
      <c r="B86" s="2"/>
      <c r="C86" s="2"/>
    </row>
    <row r="87" spans="1:3">
      <c r="A87" s="1"/>
      <c r="B87" s="1"/>
      <c r="C87" s="1"/>
    </row>
    <row r="88" spans="1:3">
      <c r="A88" s="1"/>
      <c r="B88" s="1"/>
      <c r="C88" s="1"/>
    </row>
    <row r="90" spans="1:3">
      <c r="A90" s="1"/>
      <c r="B90" s="1"/>
      <c r="C90" s="1"/>
    </row>
    <row r="93" spans="1:3">
      <c r="A93" s="2"/>
      <c r="B93" s="2"/>
      <c r="C93" s="2"/>
    </row>
    <row r="94" spans="1:3">
      <c r="A94" s="1"/>
      <c r="B94" s="1"/>
      <c r="C94" s="1"/>
    </row>
    <row r="95" spans="1:3">
      <c r="A95" s="1"/>
      <c r="B95" s="1"/>
      <c r="C95" s="1"/>
    </row>
    <row r="97" spans="1:3">
      <c r="A97" s="1"/>
      <c r="B97" s="1"/>
      <c r="C97" s="1"/>
    </row>
    <row r="100" spans="1:3">
      <c r="A100" s="2"/>
      <c r="B100" s="2"/>
      <c r="C100" s="2"/>
    </row>
    <row r="101" spans="1:3">
      <c r="A101" s="1"/>
      <c r="B101" s="1"/>
      <c r="C101" s="1"/>
    </row>
    <row r="102" spans="1:3">
      <c r="A102" s="1"/>
      <c r="B102" s="1"/>
      <c r="C102" s="1"/>
    </row>
    <row r="104" spans="1:3">
      <c r="A104" s="1"/>
      <c r="B104" s="1"/>
      <c r="C104" s="1"/>
    </row>
    <row r="107" spans="1:3">
      <c r="A107" s="2"/>
      <c r="B107" s="2"/>
      <c r="C107" s="2"/>
    </row>
    <row r="108" spans="1:3">
      <c r="A108" s="1"/>
      <c r="B108" s="1"/>
      <c r="C108" s="1"/>
    </row>
    <row r="109" spans="1:3">
      <c r="A109" s="1"/>
      <c r="B109" s="1"/>
      <c r="C109" s="1"/>
    </row>
    <row r="111" spans="1:3">
      <c r="A111" s="1"/>
      <c r="B111" s="1"/>
      <c r="C111" s="1"/>
    </row>
    <row r="114" spans="1:3">
      <c r="A114" s="2"/>
      <c r="B114" s="2"/>
      <c r="C114" s="2"/>
    </row>
    <row r="115" spans="1:3">
      <c r="A115" s="1"/>
      <c r="B115" s="1"/>
      <c r="C115" s="1"/>
    </row>
    <row r="116" spans="1:3">
      <c r="A116" s="1"/>
      <c r="B116" s="1"/>
      <c r="C116" s="1"/>
    </row>
    <row r="118" spans="1:3">
      <c r="A118" s="1"/>
      <c r="B118" s="1"/>
      <c r="C118" s="1"/>
    </row>
    <row r="121" spans="1:3">
      <c r="A121" s="2"/>
      <c r="B121" s="2"/>
      <c r="C121" s="2"/>
    </row>
    <row r="122" spans="1:3">
      <c r="A122" s="1"/>
      <c r="B122" s="1"/>
      <c r="C122" s="1"/>
    </row>
    <row r="123" spans="1:3">
      <c r="A123" s="1"/>
      <c r="B123" s="1"/>
      <c r="C123" s="1"/>
    </row>
    <row r="125" spans="1:3">
      <c r="A125" s="1"/>
      <c r="B125" s="1"/>
      <c r="C125" s="1"/>
    </row>
    <row r="128" spans="1:3">
      <c r="A128" s="2"/>
      <c r="B128" s="2"/>
      <c r="C128" s="2"/>
    </row>
    <row r="129" spans="1:3">
      <c r="A129" s="1"/>
      <c r="B129" s="1"/>
      <c r="C129" s="1"/>
    </row>
    <row r="130" spans="1:3">
      <c r="A130" s="1"/>
      <c r="B130" s="1"/>
      <c r="C130" s="1"/>
    </row>
    <row r="132" spans="1:3">
      <c r="A132" s="1"/>
      <c r="B132" s="1"/>
      <c r="C132" s="1"/>
    </row>
    <row r="135" spans="1:3">
      <c r="A135" s="2"/>
      <c r="B135" s="2"/>
      <c r="C135" s="2"/>
    </row>
    <row r="136" spans="1:3">
      <c r="A136" s="1"/>
      <c r="B136" s="1"/>
      <c r="C136" s="1"/>
    </row>
    <row r="137" spans="1:3">
      <c r="A137" s="1"/>
      <c r="B137" s="1"/>
      <c r="C137" s="1"/>
    </row>
    <row r="139" spans="1:3">
      <c r="A139" s="1"/>
      <c r="B139" s="1"/>
      <c r="C139" s="1"/>
    </row>
    <row r="142" spans="1:3">
      <c r="A142" s="2"/>
      <c r="B142" s="2"/>
      <c r="C142" s="2"/>
    </row>
    <row r="143" spans="1:3">
      <c r="A143" s="1"/>
      <c r="B143" s="1"/>
      <c r="C143" s="1"/>
    </row>
    <row r="144" spans="1:3">
      <c r="A144" s="1"/>
      <c r="B144" s="1"/>
      <c r="C144" s="1"/>
    </row>
    <row r="146" spans="1:3">
      <c r="A146" s="1"/>
      <c r="B146" s="1"/>
      <c r="C146" s="1"/>
    </row>
    <row r="149" spans="1:3">
      <c r="A149" s="2"/>
      <c r="B149" s="2"/>
      <c r="C149" s="2"/>
    </row>
    <row r="150" spans="1:3">
      <c r="A150" s="1"/>
      <c r="B150" s="1"/>
      <c r="C150" s="1"/>
    </row>
    <row r="151" spans="1:3">
      <c r="A151" s="1"/>
      <c r="B151" s="1"/>
      <c r="C151" s="1"/>
    </row>
    <row r="153" spans="1:3">
      <c r="A153" s="1"/>
      <c r="B153" s="1"/>
      <c r="C153" s="1"/>
    </row>
    <row r="156" spans="1:3">
      <c r="A156" s="2"/>
      <c r="B156" s="2"/>
      <c r="C156" s="2"/>
    </row>
    <row r="157" spans="1:3">
      <c r="A157" s="1"/>
      <c r="B157" s="1"/>
      <c r="C157" s="1"/>
    </row>
    <row r="158" spans="1:3">
      <c r="A158" s="1"/>
      <c r="B158" s="1"/>
      <c r="C158" s="1"/>
    </row>
    <row r="160" spans="1:3">
      <c r="A160" s="1"/>
      <c r="B160" s="1"/>
      <c r="C160" s="1"/>
    </row>
    <row r="163" spans="1:3">
      <c r="A163" s="2"/>
      <c r="B163" s="2"/>
      <c r="C163" s="2"/>
    </row>
    <row r="164" spans="1:3">
      <c r="A164" s="1"/>
      <c r="B164" s="1"/>
      <c r="C164" s="1"/>
    </row>
    <row r="165" spans="1:3">
      <c r="A165" s="1"/>
      <c r="B165" s="1"/>
      <c r="C165" s="1"/>
    </row>
    <row r="167" spans="1:3">
      <c r="A167" s="1"/>
      <c r="B167" s="1"/>
      <c r="C167" s="1"/>
    </row>
    <row r="170" spans="1:3">
      <c r="A170" s="2"/>
      <c r="B170" s="2"/>
      <c r="C170" s="2"/>
    </row>
    <row r="171" spans="1:3">
      <c r="A171" s="1"/>
      <c r="B171" s="1"/>
      <c r="C171" s="1"/>
    </row>
    <row r="172" spans="1:3">
      <c r="A172" s="1"/>
      <c r="B172" s="1"/>
      <c r="C172" s="1"/>
    </row>
    <row r="174" spans="1:3">
      <c r="A174" s="1"/>
      <c r="B174" s="1"/>
      <c r="C174" s="1"/>
    </row>
    <row r="177" spans="1:3">
      <c r="A177" s="2"/>
      <c r="B177" s="2"/>
      <c r="C177" s="2"/>
    </row>
    <row r="178" spans="1:3">
      <c r="A178" s="1"/>
      <c r="B178" s="1"/>
      <c r="C178" s="1"/>
    </row>
    <row r="179" spans="1:3">
      <c r="A179" s="1"/>
      <c r="B179" s="1"/>
      <c r="C179" s="1"/>
    </row>
    <row r="181" spans="1:3">
      <c r="A181" s="1"/>
      <c r="B181" s="1"/>
      <c r="C181" s="1"/>
    </row>
    <row r="184" spans="1:3">
      <c r="A184" s="2"/>
      <c r="B184" s="2"/>
      <c r="C184" s="2"/>
    </row>
    <row r="185" spans="1:3">
      <c r="A185" s="1"/>
      <c r="B185" s="1"/>
      <c r="C185" s="1"/>
    </row>
    <row r="186" spans="1:3">
      <c r="A186" s="1"/>
      <c r="B186" s="1"/>
      <c r="C186" s="1"/>
    </row>
    <row r="188" spans="1:3">
      <c r="A188" s="1"/>
      <c r="B188" s="1"/>
      <c r="C188" s="1"/>
    </row>
    <row r="191" spans="1:3">
      <c r="A191" s="2"/>
      <c r="B191" s="2"/>
      <c r="C191" s="2"/>
    </row>
    <row r="192" spans="1:3">
      <c r="A192" s="1"/>
      <c r="B192" s="1"/>
      <c r="C192" s="1"/>
    </row>
    <row r="193" spans="1:3">
      <c r="A193" s="1"/>
      <c r="B193" s="1"/>
      <c r="C193" s="1"/>
    </row>
    <row r="195" spans="1:3">
      <c r="A195" s="1"/>
      <c r="B195" s="1"/>
      <c r="C195" s="1"/>
    </row>
    <row r="198" spans="1:3">
      <c r="A198" s="2"/>
      <c r="B198" s="2"/>
      <c r="C198" s="2"/>
    </row>
    <row r="199" spans="1:3">
      <c r="A199" s="1"/>
      <c r="B199" s="1"/>
      <c r="C199" s="1"/>
    </row>
    <row r="200" spans="1:3">
      <c r="A200" s="1"/>
      <c r="B200" s="1"/>
      <c r="C200" s="1"/>
    </row>
    <row r="202" spans="1:3">
      <c r="A202" s="1"/>
      <c r="B202" s="1"/>
      <c r="C202" s="1"/>
    </row>
    <row r="205" spans="1:3">
      <c r="A205" s="2"/>
      <c r="B205" s="2"/>
      <c r="C205" s="2"/>
    </row>
    <row r="206" spans="1:3">
      <c r="A206" s="1"/>
      <c r="B206" s="1"/>
      <c r="C206" s="1"/>
    </row>
    <row r="207" spans="1:3">
      <c r="A207" s="1"/>
      <c r="B207" s="1"/>
      <c r="C207" s="1"/>
    </row>
    <row r="209" spans="1:3">
      <c r="A209" s="1"/>
      <c r="B209" s="1"/>
      <c r="C209" s="1"/>
    </row>
    <row r="212" spans="1:3">
      <c r="A212" s="2"/>
      <c r="B212" s="2"/>
      <c r="C212" s="2"/>
    </row>
    <row r="213" spans="1:3">
      <c r="A213" s="1"/>
      <c r="B213" s="1"/>
      <c r="C213" s="1"/>
    </row>
    <row r="214" spans="1:3">
      <c r="A214" s="1"/>
      <c r="B214" s="1"/>
      <c r="C214" s="1"/>
    </row>
    <row r="216" spans="1:3">
      <c r="A216" s="1"/>
      <c r="B216" s="1"/>
      <c r="C216" s="1"/>
    </row>
    <row r="219" spans="1:3">
      <c r="A219" s="2"/>
      <c r="B219" s="2"/>
      <c r="C219" s="2"/>
    </row>
    <row r="220" spans="1:3">
      <c r="A220" s="1"/>
      <c r="B220" s="1"/>
      <c r="C220" s="1"/>
    </row>
    <row r="221" spans="1:3">
      <c r="A221" s="1"/>
      <c r="B221" s="1"/>
      <c r="C221" s="1"/>
    </row>
    <row r="223" spans="1:3">
      <c r="A223" s="1"/>
      <c r="B223" s="1"/>
      <c r="C223" s="1"/>
    </row>
    <row r="226" spans="1:3">
      <c r="A226" s="2"/>
      <c r="B226" s="2"/>
      <c r="C226" s="2"/>
    </row>
    <row r="227" spans="1:3">
      <c r="A227" s="1"/>
      <c r="B227" s="1"/>
      <c r="C227" s="1"/>
    </row>
    <row r="228" spans="1:3">
      <c r="A228" s="1"/>
      <c r="B228" s="1"/>
      <c r="C228" s="1"/>
    </row>
    <row r="230" spans="1:3">
      <c r="A230" s="1"/>
      <c r="B230" s="1"/>
      <c r="C230" s="1"/>
    </row>
    <row r="233" spans="1:3">
      <c r="A233" s="2"/>
      <c r="B233" s="2"/>
      <c r="C233" s="2"/>
    </row>
    <row r="234" spans="1:3">
      <c r="A234" s="1"/>
      <c r="B234" s="1"/>
      <c r="C234" s="1"/>
    </row>
    <row r="235" spans="1:3">
      <c r="A235" s="1"/>
      <c r="B235" s="1"/>
      <c r="C235" s="1"/>
    </row>
    <row r="237" spans="1:3">
      <c r="A237" s="1"/>
      <c r="B237" s="1"/>
      <c r="C237" s="1"/>
    </row>
    <row r="240" spans="1:3">
      <c r="A240" s="2"/>
      <c r="B240" s="2"/>
      <c r="C240" s="2"/>
    </row>
    <row r="241" spans="1:3">
      <c r="A241" s="1"/>
      <c r="B241" s="1"/>
      <c r="C241" s="1"/>
    </row>
    <row r="242" spans="1:3">
      <c r="A242" s="1"/>
      <c r="B242" s="1"/>
      <c r="C242" s="1"/>
    </row>
    <row r="244" spans="1:3">
      <c r="A244" s="1"/>
      <c r="B244" s="1"/>
      <c r="C244" s="1"/>
    </row>
    <row r="247" spans="1:3">
      <c r="A247" s="2"/>
      <c r="B247" s="2"/>
      <c r="C247" s="2"/>
    </row>
    <row r="248" spans="1:3">
      <c r="A248" s="1"/>
      <c r="B248" s="1"/>
      <c r="C248" s="1"/>
    </row>
    <row r="249" spans="1:3">
      <c r="A249" s="1"/>
      <c r="B249" s="1"/>
      <c r="C249" s="1"/>
    </row>
    <row r="251" spans="1:3">
      <c r="A251" s="1"/>
      <c r="B251" s="1"/>
      <c r="C251" s="1"/>
    </row>
    <row r="254" spans="1:3">
      <c r="A254" s="2"/>
      <c r="B254" s="2"/>
      <c r="C254" s="2"/>
    </row>
    <row r="255" spans="1:3">
      <c r="A255" s="1"/>
      <c r="B255" s="1"/>
      <c r="C255" s="1"/>
    </row>
    <row r="256" spans="1:3">
      <c r="A256" s="1"/>
      <c r="B256" s="1"/>
      <c r="C256" s="1"/>
    </row>
    <row r="258" spans="1:3">
      <c r="A258" s="1"/>
      <c r="B258" s="1"/>
      <c r="C258" s="1"/>
    </row>
    <row r="261" spans="1:3">
      <c r="A261" s="2"/>
      <c r="B261" s="2"/>
      <c r="C261" s="2"/>
    </row>
    <row r="262" spans="1:3">
      <c r="A262" s="1"/>
      <c r="B262" s="1"/>
      <c r="C262" s="1"/>
    </row>
    <row r="263" spans="1:3">
      <c r="A263" s="1"/>
      <c r="B263" s="1"/>
      <c r="C263" s="1"/>
    </row>
    <row r="265" spans="1:3">
      <c r="A265" s="1"/>
      <c r="B265" s="1"/>
      <c r="C265" s="1"/>
    </row>
    <row r="268" spans="1:3">
      <c r="A268" s="2"/>
      <c r="B268" s="2"/>
      <c r="C268" s="2"/>
    </row>
    <row r="269" spans="1:3">
      <c r="A269" s="1"/>
      <c r="B269" s="1"/>
      <c r="C269" s="1"/>
    </row>
    <row r="270" spans="1:3">
      <c r="A270" s="1"/>
      <c r="B270" s="1"/>
      <c r="C270" s="1"/>
    </row>
    <row r="272" spans="1:3">
      <c r="A272" s="1"/>
      <c r="B272" s="1"/>
      <c r="C272" s="1"/>
    </row>
    <row r="275" spans="1:3">
      <c r="A275" s="1"/>
      <c r="B275" s="1"/>
      <c r="C275" s="1"/>
    </row>
    <row r="278" spans="1:3">
      <c r="A278" s="2"/>
      <c r="B278" s="2"/>
      <c r="C278" s="2"/>
    </row>
    <row r="279" spans="1:3">
      <c r="A279" s="1"/>
      <c r="B279" s="1"/>
      <c r="C279" s="1"/>
    </row>
    <row r="280" spans="1:3">
      <c r="A280" s="1"/>
      <c r="B280" s="1"/>
      <c r="C280" s="1"/>
    </row>
    <row r="282" spans="1:3">
      <c r="A282" s="1"/>
      <c r="B282" s="1"/>
      <c r="C282" s="1"/>
    </row>
    <row r="285" spans="1:3">
      <c r="A285" s="2"/>
      <c r="B285" s="2"/>
      <c r="C285" s="2"/>
    </row>
    <row r="286" spans="1:3">
      <c r="A286" s="1"/>
      <c r="B286" s="1"/>
      <c r="C286" s="1"/>
    </row>
    <row r="287" spans="1:3">
      <c r="A287" s="1"/>
      <c r="B287" s="1"/>
      <c r="C287" s="1"/>
    </row>
    <row r="289" spans="1:3">
      <c r="A289" s="1"/>
      <c r="B289" s="1"/>
      <c r="C289" s="1"/>
    </row>
    <row r="292" spans="1:3">
      <c r="A292" s="2"/>
      <c r="B292" s="2"/>
      <c r="C292" s="2"/>
    </row>
    <row r="293" spans="1:3">
      <c r="A293" s="1"/>
      <c r="B293" s="1"/>
      <c r="C293" s="1"/>
    </row>
    <row r="294" spans="1:3">
      <c r="A294" s="1"/>
      <c r="B294" s="1"/>
      <c r="C294" s="1"/>
    </row>
    <row r="296" spans="1:3">
      <c r="A296" s="1"/>
      <c r="B296" s="1"/>
      <c r="C296" s="1"/>
    </row>
    <row r="299" spans="1:3">
      <c r="A299" s="2"/>
      <c r="B299" s="2"/>
      <c r="C299" s="2"/>
    </row>
    <row r="300" spans="1:3">
      <c r="A300" s="1"/>
      <c r="B300" s="1"/>
      <c r="C300" s="1"/>
    </row>
    <row r="301" spans="1:3">
      <c r="A301" s="1"/>
      <c r="B301" s="1"/>
      <c r="C301" s="1"/>
    </row>
    <row r="303" spans="1:3">
      <c r="A303" s="1"/>
      <c r="B303" s="1"/>
      <c r="C303" s="1"/>
    </row>
    <row r="306" spans="1:3">
      <c r="A306" s="2"/>
      <c r="B306" s="2"/>
      <c r="C306" s="2"/>
    </row>
    <row r="307" spans="1:3">
      <c r="A307" s="1"/>
      <c r="B307" s="1"/>
      <c r="C307" s="1"/>
    </row>
    <row r="308" spans="1:3">
      <c r="A308" s="1"/>
      <c r="B308" s="1"/>
      <c r="C308" s="1"/>
    </row>
    <row r="310" spans="1:3">
      <c r="A310" s="1"/>
      <c r="B310" s="1"/>
      <c r="C310" s="1"/>
    </row>
    <row r="313" spans="1:3">
      <c r="A313" s="2"/>
      <c r="B313" s="2"/>
      <c r="C313" s="2"/>
    </row>
    <row r="314" spans="1:3">
      <c r="A314" s="1"/>
      <c r="B314" s="1"/>
      <c r="C314" s="1"/>
    </row>
    <row r="315" spans="1:3">
      <c r="A315" s="1"/>
      <c r="B315" s="1"/>
      <c r="C315" s="1"/>
    </row>
    <row r="317" spans="1:3">
      <c r="A317" s="1"/>
      <c r="B317" s="1"/>
      <c r="C317" s="1"/>
    </row>
    <row r="320" spans="1:3">
      <c r="A320" s="2"/>
      <c r="B320" s="2"/>
      <c r="C320" s="2"/>
    </row>
    <row r="321" spans="1:3">
      <c r="A321" s="1"/>
      <c r="B321" s="1"/>
      <c r="C321" s="1"/>
    </row>
    <row r="322" spans="1:3">
      <c r="A322" s="1"/>
      <c r="B322" s="1"/>
      <c r="C322" s="1"/>
    </row>
    <row r="324" spans="1:3">
      <c r="A324" s="1"/>
      <c r="B324" s="1"/>
      <c r="C324" s="1"/>
    </row>
    <row r="327" spans="1:3">
      <c r="A327" s="2"/>
      <c r="B327" s="2"/>
      <c r="C327" s="2"/>
    </row>
    <row r="328" spans="1:3">
      <c r="A328" s="1"/>
      <c r="B328" s="1"/>
      <c r="C328" s="1"/>
    </row>
    <row r="329" spans="1:3">
      <c r="A329" s="1"/>
      <c r="B329" s="1"/>
      <c r="C329" s="1"/>
    </row>
    <row r="331" spans="1:3">
      <c r="A331" s="1"/>
      <c r="B331" s="1"/>
      <c r="C331" s="1"/>
    </row>
    <row r="334" spans="1:3">
      <c r="A334" s="2"/>
      <c r="B334" s="2"/>
      <c r="C334" s="2"/>
    </row>
    <row r="335" spans="1:3">
      <c r="A335" s="1"/>
      <c r="B335" s="1"/>
      <c r="C335" s="1"/>
    </row>
    <row r="336" spans="1:3">
      <c r="A336" s="1"/>
      <c r="B336" s="1"/>
      <c r="C336" s="1"/>
    </row>
    <row r="338" spans="1:3">
      <c r="A338" s="1"/>
      <c r="B338" s="1"/>
      <c r="C338" s="1"/>
    </row>
    <row r="341" spans="1:3">
      <c r="A341" s="2"/>
      <c r="B341" s="2"/>
      <c r="C341" s="2"/>
    </row>
    <row r="342" spans="1:3">
      <c r="A342" s="1"/>
      <c r="B342" s="1"/>
      <c r="C342" s="1"/>
    </row>
    <row r="343" spans="1:3">
      <c r="A343" s="1"/>
      <c r="B343" s="1"/>
      <c r="C343" s="1"/>
    </row>
    <row r="345" spans="1:3">
      <c r="A345" s="1"/>
      <c r="B345" s="1"/>
      <c r="C345" s="1"/>
    </row>
    <row r="348" spans="1:3">
      <c r="A348" s="2"/>
      <c r="B348" s="2"/>
      <c r="C348" s="2"/>
    </row>
    <row r="349" spans="1:3">
      <c r="A349" s="1"/>
      <c r="B349" s="1"/>
      <c r="C349" s="1"/>
    </row>
    <row r="350" spans="1:3">
      <c r="A350" s="1"/>
      <c r="B350" s="1"/>
      <c r="C350" s="1"/>
    </row>
    <row r="352" spans="1:3">
      <c r="A352" s="1"/>
      <c r="B352" s="1"/>
      <c r="C352" s="1"/>
    </row>
    <row r="355" spans="1:3">
      <c r="A355" s="2"/>
      <c r="B355" s="2"/>
      <c r="C355" s="2"/>
    </row>
    <row r="356" spans="1:3">
      <c r="A356" s="1"/>
      <c r="B356" s="1"/>
      <c r="C356" s="1"/>
    </row>
    <row r="357" spans="1:3">
      <c r="A357" s="1"/>
      <c r="B357" s="1"/>
      <c r="C357" s="1"/>
    </row>
    <row r="359" spans="1:3">
      <c r="A359" s="1"/>
      <c r="B359" s="1"/>
      <c r="C359" s="1"/>
    </row>
    <row r="362" spans="1:3">
      <c r="A362" s="2"/>
      <c r="B362" s="2"/>
      <c r="C362" s="2"/>
    </row>
    <row r="363" spans="1:3">
      <c r="A363" s="1"/>
      <c r="B363" s="1"/>
      <c r="C363" s="1"/>
    </row>
    <row r="364" spans="1:3">
      <c r="A364" s="1"/>
      <c r="B364" s="1"/>
      <c r="C364" s="1"/>
    </row>
    <row r="366" spans="1:3">
      <c r="A366" s="1"/>
      <c r="B366" s="1"/>
      <c r="C366" s="1"/>
    </row>
    <row r="369" spans="1:3">
      <c r="A369" s="2"/>
      <c r="B369" s="2"/>
      <c r="C369" s="2"/>
    </row>
    <row r="370" spans="1:3">
      <c r="A370" s="1"/>
      <c r="B370" s="1"/>
      <c r="C370" s="1"/>
    </row>
    <row r="371" spans="1:3">
      <c r="A371" s="1"/>
      <c r="B371" s="1"/>
      <c r="C371" s="1"/>
    </row>
    <row r="373" spans="1:3">
      <c r="A373" s="1"/>
      <c r="B373" s="1"/>
      <c r="C373" s="1"/>
    </row>
    <row r="376" spans="1:3">
      <c r="A376" s="2"/>
      <c r="B376" s="2"/>
      <c r="C376" s="2"/>
    </row>
    <row r="377" spans="1:3">
      <c r="A377" s="1"/>
      <c r="B377" s="1"/>
      <c r="C377" s="1"/>
    </row>
    <row r="378" spans="1:3">
      <c r="A378" s="1"/>
      <c r="B378" s="1"/>
      <c r="C378" s="1"/>
    </row>
    <row r="380" spans="1:3">
      <c r="A380" s="1"/>
      <c r="B380" s="1"/>
      <c r="C380" s="1"/>
    </row>
    <row r="383" spans="1:3">
      <c r="A383" s="2"/>
      <c r="B383" s="2"/>
      <c r="C383" s="2"/>
    </row>
    <row r="384" spans="1:3">
      <c r="A384" s="1"/>
      <c r="B384" s="1"/>
      <c r="C384" s="1"/>
    </row>
    <row r="385" spans="1:3">
      <c r="A385" s="1"/>
      <c r="B385" s="1"/>
      <c r="C385" s="1"/>
    </row>
    <row r="387" spans="1:3">
      <c r="A387" s="1"/>
      <c r="B387" s="1"/>
      <c r="C387" s="1"/>
    </row>
    <row r="390" spans="1:3">
      <c r="A390" s="2"/>
      <c r="B390" s="2"/>
      <c r="C390" s="2"/>
    </row>
    <row r="391" spans="1:3">
      <c r="A391" s="1"/>
      <c r="B391" s="1"/>
      <c r="C391" s="1"/>
    </row>
    <row r="392" spans="1:3">
      <c r="A392" s="1"/>
      <c r="B392" s="1"/>
      <c r="C392" s="1"/>
    </row>
    <row r="394" spans="1:3">
      <c r="A394" s="1"/>
      <c r="B394" s="1"/>
      <c r="C394" s="1"/>
    </row>
    <row r="397" spans="1:3">
      <c r="A397" s="2"/>
      <c r="B397" s="2"/>
      <c r="C397" s="2"/>
    </row>
    <row r="398" spans="1:3">
      <c r="A398" s="1"/>
      <c r="B398" s="1"/>
      <c r="C398" s="1"/>
    </row>
    <row r="399" spans="1:3">
      <c r="A399" s="1"/>
      <c r="B399" s="1"/>
      <c r="C399" s="1"/>
    </row>
    <row r="401" spans="1:3">
      <c r="A401" s="1"/>
      <c r="B401" s="1"/>
      <c r="C401" s="1"/>
    </row>
    <row r="404" spans="1:3">
      <c r="A404" s="2"/>
      <c r="B404" s="2"/>
      <c r="C404" s="2"/>
    </row>
    <row r="405" spans="1:3">
      <c r="A405" s="1"/>
      <c r="B405" s="1"/>
      <c r="C405" s="1"/>
    </row>
    <row r="406" spans="1:3">
      <c r="A406" s="1"/>
      <c r="B406" s="1"/>
      <c r="C406" s="1"/>
    </row>
    <row r="408" spans="1:3">
      <c r="A408" s="1"/>
      <c r="B408" s="1"/>
      <c r="C408" s="1"/>
    </row>
    <row r="411" spans="1:3">
      <c r="A411" s="2"/>
      <c r="B411" s="2"/>
      <c r="C411" s="2"/>
    </row>
    <row r="412" spans="1:3">
      <c r="A412" s="1"/>
      <c r="B412" s="1"/>
      <c r="C412" s="1"/>
    </row>
    <row r="413" spans="1:3">
      <c r="A413" s="1"/>
      <c r="B413" s="1"/>
      <c r="C413" s="1"/>
    </row>
    <row r="415" spans="1:3">
      <c r="A415" s="1"/>
      <c r="B415" s="1"/>
      <c r="C415" s="1"/>
    </row>
    <row r="418" spans="1:3">
      <c r="A418" s="2"/>
      <c r="B418" s="2"/>
      <c r="C418" s="2"/>
    </row>
    <row r="419" spans="1:3">
      <c r="A419" s="1"/>
      <c r="B419" s="1"/>
      <c r="C419" s="1"/>
    </row>
    <row r="420" spans="1:3">
      <c r="A420" s="1"/>
      <c r="B420" s="1"/>
      <c r="C420" s="1"/>
    </row>
    <row r="422" spans="1:3">
      <c r="A422" s="1"/>
      <c r="B422" s="1"/>
      <c r="C422" s="1"/>
    </row>
    <row r="425" spans="1:3">
      <c r="A425" s="2"/>
      <c r="B425" s="2"/>
      <c r="C425" s="2"/>
    </row>
    <row r="426" spans="1:3">
      <c r="A426" s="1"/>
      <c r="B426" s="1"/>
      <c r="C426" s="1"/>
    </row>
    <row r="427" spans="1:3">
      <c r="A427" s="1"/>
      <c r="B427" s="1"/>
      <c r="C427" s="1"/>
    </row>
    <row r="429" spans="1:3">
      <c r="A429" s="1"/>
      <c r="B429" s="1"/>
      <c r="C429" s="1"/>
    </row>
    <row r="432" spans="1:3">
      <c r="A432" s="2"/>
      <c r="B432" s="2"/>
      <c r="C432" s="2"/>
    </row>
    <row r="433" spans="1:3">
      <c r="A433" s="1"/>
      <c r="B433" s="1"/>
      <c r="C433" s="1"/>
    </row>
    <row r="434" spans="1:3">
      <c r="A434" s="1"/>
      <c r="B434" s="1"/>
      <c r="C434" s="1"/>
    </row>
    <row r="436" spans="1:3">
      <c r="A436" s="1"/>
      <c r="B436" s="1"/>
      <c r="C436" s="1"/>
    </row>
    <row r="439" spans="1:3">
      <c r="A439" s="2"/>
      <c r="B439" s="2"/>
      <c r="C439" s="2"/>
    </row>
    <row r="440" spans="1:3">
      <c r="A440" s="1"/>
      <c r="B440" s="1"/>
      <c r="C440" s="1"/>
    </row>
    <row r="441" spans="1:3">
      <c r="A441" s="1"/>
      <c r="B441" s="1"/>
      <c r="C441" s="1"/>
    </row>
    <row r="443" spans="1:3">
      <c r="A443" s="1"/>
      <c r="B443" s="1"/>
      <c r="C443" s="1"/>
    </row>
    <row r="446" spans="1:3">
      <c r="A446" s="2"/>
      <c r="B446" s="2"/>
      <c r="C446" s="2"/>
    </row>
    <row r="447" spans="1:3">
      <c r="A447" s="1"/>
      <c r="B447" s="1"/>
      <c r="C447" s="1"/>
    </row>
    <row r="448" spans="1:3">
      <c r="A448" s="1"/>
      <c r="B448" s="1"/>
      <c r="C448" s="1"/>
    </row>
    <row r="450" spans="1:3">
      <c r="A450" s="1"/>
      <c r="B450" s="1"/>
      <c r="C450" s="1"/>
    </row>
    <row r="453" spans="1:3">
      <c r="A453" s="2"/>
      <c r="B453" s="2"/>
      <c r="C453" s="2"/>
    </row>
    <row r="454" spans="1:3">
      <c r="A454" s="1"/>
      <c r="B454" s="1"/>
      <c r="C454" s="1"/>
    </row>
    <row r="455" spans="1:3">
      <c r="A455" s="1"/>
      <c r="B455" s="1"/>
      <c r="C455" s="1"/>
    </row>
    <row r="457" spans="1:3">
      <c r="A457" s="1"/>
      <c r="B457" s="1"/>
      <c r="C457" s="1"/>
    </row>
    <row r="460" spans="1:3">
      <c r="A460" s="2"/>
      <c r="B460" s="2"/>
      <c r="C460" s="2"/>
    </row>
    <row r="461" spans="1:3">
      <c r="A461" s="1"/>
      <c r="B461" s="1"/>
      <c r="C461" s="1"/>
    </row>
    <row r="462" spans="1:3">
      <c r="A462" s="1"/>
      <c r="B462" s="1"/>
      <c r="C462" s="1"/>
    </row>
    <row r="464" spans="1:3">
      <c r="A464" s="1"/>
      <c r="B464" s="1"/>
      <c r="C464" s="1"/>
    </row>
    <row r="467" spans="1:3">
      <c r="A467" s="2"/>
      <c r="B467" s="2"/>
      <c r="C467" s="2"/>
    </row>
    <row r="468" spans="1:3">
      <c r="A468" s="1"/>
      <c r="B468" s="1"/>
      <c r="C468" s="1"/>
    </row>
    <row r="469" spans="1:3">
      <c r="A469" s="1"/>
      <c r="B469" s="1"/>
      <c r="C469" s="1"/>
    </row>
    <row r="471" spans="1:3">
      <c r="A471" s="1"/>
      <c r="B471" s="1"/>
      <c r="C471" s="1"/>
    </row>
    <row r="474" spans="1:3">
      <c r="A474" s="2"/>
      <c r="B474" s="2"/>
      <c r="C474" s="2"/>
    </row>
    <row r="475" spans="1:3">
      <c r="A475" s="1"/>
      <c r="B475" s="1"/>
      <c r="C475" s="1"/>
    </row>
    <row r="476" spans="1:3">
      <c r="A476" s="1"/>
      <c r="B476" s="1"/>
      <c r="C476" s="1"/>
    </row>
    <row r="478" spans="1:3">
      <c r="A478" s="1"/>
      <c r="B478" s="1"/>
      <c r="C478" s="1"/>
    </row>
    <row r="481" spans="1:3">
      <c r="A481" s="2"/>
      <c r="B481" s="2"/>
      <c r="C481" s="2"/>
    </row>
    <row r="482" spans="1:3">
      <c r="A482" s="1"/>
      <c r="B482" s="1"/>
      <c r="C482" s="1"/>
    </row>
    <row r="483" spans="1:3">
      <c r="A483" s="1"/>
      <c r="B483" s="1"/>
      <c r="C483" s="1"/>
    </row>
    <row r="485" spans="1:3">
      <c r="A485" s="1"/>
      <c r="B485" s="1"/>
      <c r="C485" s="1"/>
    </row>
    <row r="488" spans="1:3">
      <c r="A488" s="2"/>
      <c r="B488" s="2"/>
      <c r="C488" s="2"/>
    </row>
    <row r="489" spans="1:3">
      <c r="A489" s="1"/>
      <c r="B489" s="1"/>
      <c r="C489" s="1"/>
    </row>
    <row r="490" spans="1:3">
      <c r="A490" s="1"/>
      <c r="B490" s="1"/>
      <c r="C490" s="1"/>
    </row>
    <row r="492" spans="1:3">
      <c r="A492" s="1"/>
      <c r="B492" s="1"/>
      <c r="C492" s="1"/>
    </row>
    <row r="495" spans="1:3">
      <c r="A495" s="2"/>
      <c r="B495" s="2"/>
      <c r="C495" s="2"/>
    </row>
    <row r="496" spans="1:3">
      <c r="A496" s="1"/>
      <c r="B496" s="1"/>
      <c r="C496" s="1"/>
    </row>
    <row r="497" spans="1:3">
      <c r="A497" s="1"/>
      <c r="B497" s="1"/>
      <c r="C497" s="1"/>
    </row>
    <row r="499" spans="1:3">
      <c r="A499" s="1"/>
      <c r="B499" s="1"/>
      <c r="C499" s="1"/>
    </row>
    <row r="502" spans="1:3">
      <c r="A502" s="1"/>
      <c r="B502" s="1"/>
      <c r="C502" s="1"/>
    </row>
    <row r="505" spans="1:3">
      <c r="A505" s="2"/>
      <c r="B505" s="2"/>
      <c r="C505" s="2"/>
    </row>
    <row r="506" spans="1:3">
      <c r="A506" s="1"/>
      <c r="B506" s="1"/>
      <c r="C506" s="1"/>
    </row>
    <row r="507" spans="1:3">
      <c r="A507" s="1"/>
      <c r="B507" s="1"/>
      <c r="C507" s="1"/>
    </row>
    <row r="509" spans="1:3">
      <c r="A509" s="1"/>
      <c r="B509" s="1"/>
      <c r="C509" s="1"/>
    </row>
    <row r="512" spans="1:3">
      <c r="A512" s="2"/>
      <c r="B512" s="2"/>
      <c r="C512" s="2"/>
    </row>
    <row r="513" spans="1:3">
      <c r="A513" s="1"/>
      <c r="B513" s="1"/>
      <c r="C513" s="1"/>
    </row>
    <row r="514" spans="1:3">
      <c r="A514" s="1"/>
      <c r="B514" s="1"/>
      <c r="C514" s="1"/>
    </row>
    <row r="516" spans="1:3">
      <c r="A516" s="1"/>
      <c r="B516" s="1"/>
      <c r="C516" s="1"/>
    </row>
    <row r="519" spans="1:3">
      <c r="A519" s="2"/>
      <c r="B519" s="2"/>
      <c r="C519" s="2"/>
    </row>
    <row r="520" spans="1:3">
      <c r="A520" s="1"/>
      <c r="B520" s="1"/>
      <c r="C520" s="1"/>
    </row>
    <row r="521" spans="1:3">
      <c r="A521" s="1"/>
      <c r="B521" s="1"/>
      <c r="C521" s="1"/>
    </row>
    <row r="523" spans="1:3">
      <c r="A523" s="1"/>
      <c r="B523" s="1"/>
      <c r="C523" s="1"/>
    </row>
    <row r="526" spans="1:3">
      <c r="A526" s="2"/>
      <c r="B526" s="2"/>
      <c r="C526" s="2"/>
    </row>
    <row r="527" spans="1:3">
      <c r="A527" s="1"/>
      <c r="B527" s="1"/>
      <c r="C527" s="1"/>
    </row>
    <row r="528" spans="1:3">
      <c r="A528" s="1"/>
      <c r="B528" s="1"/>
      <c r="C528" s="1"/>
    </row>
    <row r="530" spans="1:3">
      <c r="A530" s="1"/>
      <c r="B530" s="1"/>
      <c r="C530" s="1"/>
    </row>
    <row r="533" spans="1:3">
      <c r="A533" s="2"/>
      <c r="B533" s="2"/>
      <c r="C533" s="2"/>
    </row>
    <row r="534" spans="1:3">
      <c r="A534" s="1"/>
      <c r="B534" s="1"/>
      <c r="C534" s="1"/>
    </row>
    <row r="535" spans="1:3">
      <c r="A535" s="1"/>
      <c r="B535" s="1"/>
      <c r="C535" s="1"/>
    </row>
    <row r="537" spans="1:3">
      <c r="A537" s="1"/>
      <c r="B537" s="1"/>
      <c r="C537" s="1"/>
    </row>
    <row r="540" spans="1:3">
      <c r="A540" s="2"/>
      <c r="B540" s="2"/>
      <c r="C540" s="2"/>
    </row>
    <row r="541" spans="1:3">
      <c r="A541" s="1"/>
      <c r="B541" s="1"/>
      <c r="C541" s="1"/>
    </row>
    <row r="542" spans="1:3">
      <c r="A542" s="1"/>
      <c r="B542" s="1"/>
      <c r="C542" s="1"/>
    </row>
    <row r="544" spans="1:3">
      <c r="A544" s="1"/>
      <c r="B544" s="1"/>
      <c r="C544" s="1"/>
    </row>
    <row r="547" spans="1:3">
      <c r="A547" s="2"/>
      <c r="B547" s="2"/>
      <c r="C547" s="2"/>
    </row>
    <row r="548" spans="1:3">
      <c r="A548" s="1"/>
      <c r="B548" s="1"/>
      <c r="C548" s="1"/>
    </row>
    <row r="549" spans="1:3">
      <c r="A549" s="1"/>
      <c r="B549" s="1"/>
      <c r="C549" s="1"/>
    </row>
    <row r="551" spans="1:3">
      <c r="A551" s="1"/>
      <c r="B551" s="1"/>
      <c r="C551" s="1"/>
    </row>
    <row r="554" spans="1:3">
      <c r="A554" s="2"/>
      <c r="B554" s="2"/>
      <c r="C554" s="2"/>
    </row>
    <row r="555" spans="1:3">
      <c r="A555" s="1"/>
      <c r="B555" s="1"/>
      <c r="C555" s="1"/>
    </row>
    <row r="556" spans="1:3">
      <c r="A556" s="1"/>
      <c r="B556" s="1"/>
      <c r="C556" s="1"/>
    </row>
    <row r="558" spans="1:3">
      <c r="A558" s="1"/>
      <c r="B558" s="1"/>
      <c r="C558" s="1"/>
    </row>
    <row r="561" spans="1:3">
      <c r="A561" s="2"/>
      <c r="B561" s="2"/>
      <c r="C561" s="2"/>
    </row>
    <row r="562" spans="1:3">
      <c r="A562" s="1"/>
      <c r="B562" s="1"/>
      <c r="C562" s="1"/>
    </row>
    <row r="563" spans="1:3">
      <c r="A563" s="1"/>
      <c r="B563" s="1"/>
      <c r="C563" s="1"/>
    </row>
    <row r="565" spans="1:3">
      <c r="A565" s="1"/>
      <c r="B565" s="1"/>
      <c r="C565" s="1"/>
    </row>
    <row r="568" spans="1:3">
      <c r="A568" s="2"/>
      <c r="B568" s="2"/>
      <c r="C568" s="2"/>
    </row>
    <row r="569" spans="1:3">
      <c r="A569" s="1"/>
      <c r="B569" s="1"/>
      <c r="C569" s="1"/>
    </row>
    <row r="570" spans="1:3">
      <c r="A570" s="1"/>
      <c r="B570" s="1"/>
      <c r="C570" s="1"/>
    </row>
    <row r="572" spans="1:3">
      <c r="A572" s="1"/>
      <c r="B572" s="1"/>
      <c r="C572" s="1"/>
    </row>
    <row r="575" spans="1:3">
      <c r="A575" s="2"/>
      <c r="B575" s="2"/>
      <c r="C575" s="2"/>
    </row>
    <row r="576" spans="1:3">
      <c r="A576" s="1"/>
      <c r="B576" s="1"/>
      <c r="C576" s="1"/>
    </row>
    <row r="577" spans="1:3">
      <c r="A577" s="1"/>
      <c r="B577" s="1"/>
      <c r="C577" s="1"/>
    </row>
    <row r="579" spans="1:3">
      <c r="A579" s="1"/>
      <c r="B579" s="1"/>
      <c r="C579" s="1"/>
    </row>
    <row r="582" spans="1:3">
      <c r="A582" s="2"/>
      <c r="B582" s="2"/>
      <c r="C582" s="2"/>
    </row>
    <row r="583" spans="1:3">
      <c r="A583" s="1"/>
      <c r="B583" s="1"/>
      <c r="C583" s="1"/>
    </row>
    <row r="584" spans="1:3">
      <c r="A584" s="1"/>
      <c r="B584" s="1"/>
      <c r="C584" s="1"/>
    </row>
    <row r="586" spans="1:3">
      <c r="A586" s="1"/>
      <c r="B586" s="1"/>
      <c r="C586" s="1"/>
    </row>
    <row r="589" spans="1:3">
      <c r="A589" s="2"/>
      <c r="B589" s="2"/>
      <c r="C589" s="2"/>
    </row>
    <row r="590" spans="1:3">
      <c r="A590" s="1"/>
      <c r="B590" s="1"/>
      <c r="C590" s="1"/>
    </row>
    <row r="591" spans="1:3">
      <c r="A591" s="1"/>
      <c r="B591" s="1"/>
      <c r="C591" s="1"/>
    </row>
    <row r="593" spans="1:3">
      <c r="A593" s="1"/>
      <c r="B593" s="1"/>
      <c r="C593" s="1"/>
    </row>
    <row r="596" spans="1:3">
      <c r="A596" s="2"/>
      <c r="B596" s="2"/>
      <c r="C596" s="2"/>
    </row>
    <row r="597" spans="1:3">
      <c r="A597" s="1"/>
      <c r="B597" s="1"/>
      <c r="C597" s="1"/>
    </row>
    <row r="598" spans="1:3">
      <c r="A598" s="1"/>
      <c r="B598" s="1"/>
      <c r="C598" s="1"/>
    </row>
    <row r="600" spans="1:3">
      <c r="A600" s="1"/>
      <c r="B600" s="1"/>
      <c r="C600" s="1"/>
    </row>
    <row r="603" spans="1:3">
      <c r="A603" s="2"/>
      <c r="B603" s="2"/>
      <c r="C603" s="2"/>
    </row>
    <row r="604" spans="1:3">
      <c r="A604" s="1"/>
      <c r="B604" s="1"/>
      <c r="C604" s="1"/>
    </row>
    <row r="605" spans="1:3">
      <c r="A605" s="1"/>
      <c r="B605" s="1"/>
      <c r="C605" s="1"/>
    </row>
    <row r="607" spans="1:3">
      <c r="A607" s="1"/>
      <c r="B607" s="1"/>
      <c r="C607" s="1"/>
    </row>
    <row r="610" spans="1:3">
      <c r="A610" s="2"/>
      <c r="B610" s="2"/>
      <c r="C610" s="2"/>
    </row>
    <row r="611" spans="1:3">
      <c r="A611" s="1"/>
      <c r="B611" s="1"/>
      <c r="C611" s="1"/>
    </row>
    <row r="612" spans="1:3">
      <c r="A612" s="1"/>
      <c r="B612" s="1"/>
      <c r="C612" s="1"/>
    </row>
    <row r="614" spans="1:3">
      <c r="A614" s="1"/>
      <c r="B614" s="1"/>
      <c r="C614" s="1"/>
    </row>
    <row r="617" spans="1:3">
      <c r="A617" s="2"/>
      <c r="B617" s="2"/>
      <c r="C617" s="2"/>
    </row>
    <row r="618" spans="1:3">
      <c r="A618" s="1"/>
      <c r="B618" s="1"/>
      <c r="C618" s="1"/>
    </row>
    <row r="619" spans="1:3">
      <c r="A619" s="1"/>
      <c r="B619" s="1"/>
      <c r="C619" s="1"/>
    </row>
    <row r="621" spans="1:3">
      <c r="A621" s="1"/>
      <c r="B621" s="1"/>
      <c r="C621" s="1"/>
    </row>
    <row r="624" spans="1:3">
      <c r="A624" s="2"/>
      <c r="B624" s="2"/>
      <c r="C624" s="2"/>
    </row>
    <row r="625" spans="1:3">
      <c r="A625" s="1"/>
      <c r="B625" s="1"/>
      <c r="C625" s="1"/>
    </row>
    <row r="626" spans="1:3">
      <c r="A626" s="1"/>
      <c r="B626" s="1"/>
      <c r="C626" s="1"/>
    </row>
    <row r="628" spans="1:3">
      <c r="A628" s="1"/>
      <c r="B628" s="1"/>
      <c r="C628" s="1"/>
    </row>
    <row r="631" spans="1:3">
      <c r="A631" s="2"/>
      <c r="B631" s="2"/>
      <c r="C631" s="2"/>
    </row>
    <row r="632" spans="1:3">
      <c r="A632" s="1"/>
      <c r="B632" s="1"/>
      <c r="C632" s="1"/>
    </row>
    <row r="633" spans="1:3">
      <c r="A633" s="1"/>
      <c r="B633" s="1"/>
      <c r="C633" s="1"/>
    </row>
    <row r="635" spans="1:3">
      <c r="A635" s="1"/>
      <c r="B635" s="1"/>
      <c r="C635" s="1"/>
    </row>
    <row r="638" spans="1:3">
      <c r="A638" s="2"/>
      <c r="B638" s="2"/>
      <c r="C638" s="2"/>
    </row>
    <row r="639" spans="1:3">
      <c r="A639" s="1"/>
      <c r="B639" s="1"/>
      <c r="C639" s="1"/>
    </row>
    <row r="640" spans="1:3">
      <c r="A640" s="1"/>
      <c r="B640" s="1"/>
      <c r="C640" s="1"/>
    </row>
    <row r="642" spans="1:3">
      <c r="A642" s="1"/>
      <c r="B642" s="1"/>
      <c r="C642" s="1"/>
    </row>
    <row r="645" spans="1:3">
      <c r="A645" s="2"/>
      <c r="B645" s="2"/>
      <c r="C645" s="2"/>
    </row>
    <row r="646" spans="1:3">
      <c r="A646" s="1"/>
      <c r="B646" s="1"/>
      <c r="C646" s="1"/>
    </row>
    <row r="647" spans="1:3">
      <c r="A647" s="1"/>
      <c r="B647" s="1"/>
      <c r="C647" s="1"/>
    </row>
    <row r="649" spans="1:3">
      <c r="A649" s="1"/>
      <c r="B649" s="1"/>
      <c r="C649" s="1"/>
    </row>
    <row r="652" spans="1:3">
      <c r="A652" s="2"/>
      <c r="B652" s="2"/>
      <c r="C652" s="2"/>
    </row>
    <row r="653" spans="1:3">
      <c r="A653" s="1"/>
      <c r="B653" s="1"/>
      <c r="C653" s="1"/>
    </row>
    <row r="654" spans="1:3">
      <c r="A654" s="1"/>
      <c r="B654" s="1"/>
      <c r="C654" s="1"/>
    </row>
    <row r="656" spans="1:3">
      <c r="A656" s="1"/>
      <c r="B656" s="1"/>
      <c r="C656" s="1"/>
    </row>
    <row r="659" spans="1:3">
      <c r="A659" s="2"/>
      <c r="B659" s="2"/>
      <c r="C659" s="2"/>
    </row>
    <row r="660" spans="1:3">
      <c r="A660" s="1"/>
      <c r="B660" s="1"/>
      <c r="C660" s="1"/>
    </row>
    <row r="661" spans="1:3">
      <c r="A661" s="1"/>
      <c r="B661" s="1"/>
      <c r="C661" s="1"/>
    </row>
    <row r="663" spans="1:3">
      <c r="A663" s="1"/>
      <c r="B663" s="1"/>
      <c r="C663" s="1"/>
    </row>
    <row r="666" spans="1:3">
      <c r="A666" s="2"/>
      <c r="B666" s="2"/>
      <c r="C666" s="2"/>
    </row>
    <row r="667" spans="1:3">
      <c r="A667" s="1"/>
      <c r="B667" s="1"/>
      <c r="C667" s="1"/>
    </row>
    <row r="668" spans="1:3">
      <c r="A668" s="1"/>
      <c r="B668" s="1"/>
      <c r="C668" s="1"/>
    </row>
    <row r="670" spans="1:3">
      <c r="A670" s="1"/>
      <c r="B670" s="1"/>
      <c r="C670" s="1"/>
    </row>
    <row r="673" spans="1:3">
      <c r="A673" s="2"/>
      <c r="B673" s="2"/>
      <c r="C673" s="2"/>
    </row>
    <row r="674" spans="1:3">
      <c r="A674" s="1"/>
      <c r="B674" s="1"/>
      <c r="C674" s="1"/>
    </row>
    <row r="675" spans="1:3">
      <c r="A675" s="1"/>
      <c r="B675" s="1"/>
      <c r="C675" s="1"/>
    </row>
    <row r="677" spans="1:3">
      <c r="A677" s="1"/>
      <c r="B677" s="1"/>
      <c r="C677" s="1"/>
    </row>
    <row r="680" spans="1:3">
      <c r="A680" s="2"/>
      <c r="B680" s="2"/>
      <c r="C680" s="2"/>
    </row>
    <row r="681" spans="1:3">
      <c r="A681" s="1"/>
      <c r="B681" s="1"/>
      <c r="C681" s="1"/>
    </row>
    <row r="682" spans="1:3">
      <c r="A682" s="1"/>
      <c r="B682" s="1"/>
      <c r="C682" s="1"/>
    </row>
    <row r="684" spans="1:3">
      <c r="A684" s="1"/>
      <c r="B684" s="1"/>
      <c r="C684" s="1"/>
    </row>
    <row r="687" spans="1:3">
      <c r="A687" s="2"/>
      <c r="B687" s="2"/>
      <c r="C687" s="2"/>
    </row>
    <row r="688" spans="1:3">
      <c r="A688" s="1"/>
      <c r="B688" s="1"/>
      <c r="C688" s="1"/>
    </row>
    <row r="689" spans="1:3">
      <c r="A689" s="1"/>
      <c r="B689" s="1"/>
      <c r="C689" s="1"/>
    </row>
    <row r="691" spans="1:3">
      <c r="A691" s="1"/>
      <c r="B691" s="1"/>
      <c r="C691" s="1"/>
    </row>
    <row r="694" spans="1:3">
      <c r="A694" s="2"/>
      <c r="B694" s="2"/>
      <c r="C694" s="2"/>
    </row>
    <row r="695" spans="1:3">
      <c r="A695" s="1"/>
      <c r="B695" s="1"/>
      <c r="C695" s="1"/>
    </row>
    <row r="696" spans="1:3">
      <c r="A696" s="1"/>
      <c r="B696" s="1"/>
      <c r="C696" s="1"/>
    </row>
    <row r="698" spans="1:3">
      <c r="A698" s="1"/>
      <c r="B698" s="1"/>
      <c r="C698" s="1"/>
    </row>
    <row r="701" spans="1:3">
      <c r="A701" s="2"/>
      <c r="B701" s="2"/>
      <c r="C701" s="2"/>
    </row>
    <row r="702" spans="1:3">
      <c r="A702" s="1"/>
      <c r="B702" s="1"/>
      <c r="C702" s="1"/>
    </row>
    <row r="703" spans="1:3">
      <c r="A703" s="1"/>
      <c r="B703" s="1"/>
      <c r="C703" s="1"/>
    </row>
    <row r="705" spans="1:3">
      <c r="A705" s="1"/>
      <c r="B705" s="1"/>
      <c r="C705" s="1"/>
    </row>
    <row r="708" spans="1:3">
      <c r="A708" s="2"/>
      <c r="B708" s="2"/>
      <c r="C708" s="2"/>
    </row>
    <row r="709" spans="1:3">
      <c r="A709" s="1"/>
      <c r="B709" s="1"/>
      <c r="C709" s="1"/>
    </row>
    <row r="710" spans="1:3">
      <c r="A710" s="1"/>
      <c r="B710" s="1"/>
      <c r="C710" s="1"/>
    </row>
    <row r="712" spans="1:3">
      <c r="A712" s="1"/>
      <c r="B712" s="1"/>
      <c r="C712" s="1"/>
    </row>
    <row r="715" spans="1:3">
      <c r="A715" s="2"/>
      <c r="B715" s="2"/>
      <c r="C715" s="2"/>
    </row>
    <row r="716" spans="1:3">
      <c r="A716" s="1"/>
      <c r="B716" s="1"/>
      <c r="C716" s="1"/>
    </row>
    <row r="717" spans="1:3">
      <c r="A717" s="1"/>
      <c r="B717" s="1"/>
      <c r="C717" s="1"/>
    </row>
    <row r="719" spans="1:3">
      <c r="A719" s="1"/>
      <c r="B719" s="1"/>
      <c r="C719" s="1"/>
    </row>
    <row r="722" spans="1:3">
      <c r="A722" s="2"/>
      <c r="B722" s="2"/>
      <c r="C722" s="2"/>
    </row>
    <row r="723" spans="1:3">
      <c r="A723" s="1"/>
      <c r="B723" s="1"/>
      <c r="C723" s="1"/>
    </row>
    <row r="724" spans="1:3">
      <c r="A724" s="1"/>
      <c r="B724" s="1"/>
      <c r="C724" s="1"/>
    </row>
    <row r="726" spans="1:3">
      <c r="A726" s="1"/>
      <c r="B726" s="1"/>
      <c r="C726" s="1"/>
    </row>
    <row r="729" spans="1:3">
      <c r="A729" s="1"/>
      <c r="B729" s="1"/>
      <c r="C729" s="1"/>
    </row>
    <row r="732" spans="1:3">
      <c r="A732" s="2"/>
      <c r="B732" s="2"/>
      <c r="C732" s="2"/>
    </row>
    <row r="733" spans="1:3">
      <c r="A733" s="1"/>
      <c r="B733" s="1"/>
      <c r="C733" s="1"/>
    </row>
    <row r="734" spans="1:3">
      <c r="A734" s="1"/>
      <c r="B734" s="1"/>
      <c r="C734" s="1"/>
    </row>
    <row r="736" spans="1:3">
      <c r="A736" s="1"/>
      <c r="B736" s="1"/>
      <c r="C736" s="1"/>
    </row>
    <row r="739" spans="1:3">
      <c r="A739" s="2"/>
      <c r="B739" s="2"/>
      <c r="C739" s="2"/>
    </row>
    <row r="740" spans="1:3">
      <c r="A740" s="1"/>
      <c r="B740" s="1"/>
      <c r="C740" s="1"/>
    </row>
    <row r="741" spans="1:3">
      <c r="A741" s="1"/>
      <c r="B741" s="1"/>
      <c r="C741" s="1"/>
    </row>
    <row r="743" spans="1:3">
      <c r="A743" s="1"/>
      <c r="B743" s="1"/>
      <c r="C743" s="1"/>
    </row>
    <row r="746" spans="1:3">
      <c r="A746" s="2"/>
      <c r="B746" s="2"/>
      <c r="C746" s="2"/>
    </row>
    <row r="747" spans="1:3">
      <c r="A747" s="1"/>
      <c r="B747" s="1"/>
      <c r="C747" s="1"/>
    </row>
    <row r="748" spans="1:3">
      <c r="A748" s="1"/>
      <c r="B748" s="1"/>
      <c r="C748" s="1"/>
    </row>
    <row r="750" spans="1:3">
      <c r="A750" s="1"/>
      <c r="B750" s="1"/>
      <c r="C750" s="1"/>
    </row>
    <row r="753" spans="1:3">
      <c r="A753" s="2"/>
      <c r="B753" s="2"/>
      <c r="C753" s="2"/>
    </row>
    <row r="754" spans="1:3">
      <c r="A754" s="1"/>
      <c r="B754" s="1"/>
      <c r="C754" s="1"/>
    </row>
    <row r="755" spans="1:3">
      <c r="A755" s="1"/>
      <c r="B755" s="1"/>
      <c r="C755" s="1"/>
    </row>
    <row r="757" spans="1:3">
      <c r="A757" s="1"/>
      <c r="B757" s="1"/>
      <c r="C757" s="1"/>
    </row>
    <row r="760" spans="1:3">
      <c r="A760" s="2"/>
      <c r="B760" s="2"/>
      <c r="C760" s="2"/>
    </row>
    <row r="761" spans="1:3">
      <c r="A761" s="1"/>
      <c r="B761" s="1"/>
      <c r="C761" s="1"/>
    </row>
    <row r="762" spans="1:3">
      <c r="A762" s="1"/>
      <c r="B762" s="1"/>
      <c r="C762" s="1"/>
    </row>
    <row r="764" spans="1:3">
      <c r="A764" s="1"/>
      <c r="B764" s="1"/>
      <c r="C764" s="1"/>
    </row>
    <row r="767" spans="1:3">
      <c r="A767" s="2"/>
      <c r="B767" s="2"/>
      <c r="C767" s="2"/>
    </row>
    <row r="768" spans="1:3">
      <c r="A768" s="1"/>
      <c r="B768" s="1"/>
      <c r="C768" s="1"/>
    </row>
    <row r="769" spans="1:3">
      <c r="A769" s="1"/>
      <c r="B769" s="1"/>
      <c r="C769" s="1"/>
    </row>
    <row r="771" spans="1:3">
      <c r="A771" s="1"/>
      <c r="B771" s="1"/>
      <c r="C771" s="1"/>
    </row>
    <row r="774" spans="1:3">
      <c r="A774" s="2"/>
      <c r="B774" s="2"/>
      <c r="C774" s="2"/>
    </row>
    <row r="775" spans="1:3">
      <c r="A775" s="1"/>
      <c r="B775" s="1"/>
      <c r="C775" s="1"/>
    </row>
    <row r="776" spans="1:3">
      <c r="A776" s="1"/>
      <c r="B776" s="1"/>
      <c r="C776" s="1"/>
    </row>
    <row r="778" spans="1:3">
      <c r="A778" s="1"/>
      <c r="B778" s="1"/>
      <c r="C778" s="1"/>
    </row>
    <row r="781" spans="1:3">
      <c r="A781" s="2"/>
      <c r="B781" s="2"/>
      <c r="C781" s="2"/>
    </row>
    <row r="782" spans="1:3">
      <c r="A782" s="1"/>
      <c r="B782" s="1"/>
      <c r="C782" s="1"/>
    </row>
    <row r="783" spans="1:3">
      <c r="A783" s="1"/>
      <c r="B783" s="1"/>
      <c r="C783" s="1"/>
    </row>
    <row r="785" spans="1:3">
      <c r="A785" s="1"/>
      <c r="B785" s="1"/>
      <c r="C785" s="1"/>
    </row>
    <row r="788" spans="1:3">
      <c r="A788" s="2"/>
      <c r="B788" s="2"/>
      <c r="C788" s="2"/>
    </row>
    <row r="789" spans="1:3">
      <c r="A789" s="1"/>
      <c r="B789" s="1"/>
      <c r="C789" s="1"/>
    </row>
    <row r="790" spans="1:3">
      <c r="A790" s="1"/>
      <c r="B790" s="1"/>
      <c r="C790" s="1"/>
    </row>
    <row r="792" spans="1:3">
      <c r="A792" s="1"/>
      <c r="B792" s="1"/>
      <c r="C792" s="1"/>
    </row>
    <row r="795" spans="1:3">
      <c r="A795" s="2"/>
      <c r="B795" s="2"/>
      <c r="C795" s="2"/>
    </row>
    <row r="796" spans="1:3">
      <c r="A796" s="1"/>
      <c r="B796" s="1"/>
      <c r="C796" s="1"/>
    </row>
    <row r="797" spans="1:3">
      <c r="A797" s="1"/>
      <c r="B797" s="1"/>
      <c r="C797" s="1"/>
    </row>
    <row r="799" spans="1:3">
      <c r="A799" s="1"/>
      <c r="B799" s="1"/>
      <c r="C799" s="1"/>
    </row>
    <row r="802" spans="1:3">
      <c r="A802" s="2"/>
      <c r="B802" s="2"/>
      <c r="C802" s="2"/>
    </row>
    <row r="803" spans="1:3">
      <c r="A803" s="1"/>
      <c r="B803" s="1"/>
      <c r="C803" s="1"/>
    </row>
    <row r="804" spans="1:3">
      <c r="A804" s="1"/>
      <c r="B804" s="1"/>
      <c r="C804" s="1"/>
    </row>
    <row r="806" spans="1:3">
      <c r="A806" s="1"/>
      <c r="B806" s="1"/>
      <c r="C806" s="1"/>
    </row>
    <row r="809" spans="1:3">
      <c r="A809" s="2"/>
      <c r="B809" s="2"/>
      <c r="C809" s="2"/>
    </row>
    <row r="810" spans="1:3">
      <c r="A810" s="1"/>
      <c r="B810" s="1"/>
      <c r="C810" s="1"/>
    </row>
    <row r="811" spans="1:3">
      <c r="A811" s="1"/>
      <c r="B811" s="1"/>
      <c r="C811" s="1"/>
    </row>
    <row r="813" spans="1:3">
      <c r="A813" s="1"/>
      <c r="B813" s="1"/>
      <c r="C813" s="1"/>
    </row>
    <row r="816" spans="1:3">
      <c r="A816" s="2"/>
      <c r="B816" s="2"/>
      <c r="C816" s="2"/>
    </row>
    <row r="817" spans="1:3">
      <c r="A817" s="1"/>
      <c r="B817" s="1"/>
      <c r="C817" s="1"/>
    </row>
    <row r="818" spans="1:3">
      <c r="A818" s="1"/>
      <c r="B818" s="1"/>
      <c r="C818" s="1"/>
    </row>
    <row r="820" spans="1:3">
      <c r="A820" s="1"/>
      <c r="B820" s="1"/>
      <c r="C820" s="1"/>
    </row>
    <row r="823" spans="1:3">
      <c r="A823" s="2"/>
      <c r="B823" s="2"/>
      <c r="C823" s="2"/>
    </row>
    <row r="824" spans="1:3">
      <c r="A824" s="1"/>
      <c r="B824" s="1"/>
      <c r="C824" s="1"/>
    </row>
    <row r="825" spans="1:3">
      <c r="A825" s="1"/>
      <c r="B825" s="1"/>
      <c r="C825" s="1"/>
    </row>
    <row r="827" spans="1:3">
      <c r="A827" s="1"/>
      <c r="B827" s="1"/>
      <c r="C827" s="1"/>
    </row>
    <row r="830" spans="1:3">
      <c r="A830" s="2"/>
      <c r="B830" s="2"/>
      <c r="C830" s="2"/>
    </row>
    <row r="831" spans="1:3">
      <c r="A831" s="1"/>
      <c r="B831" s="1"/>
      <c r="C831" s="1"/>
    </row>
    <row r="832" spans="1:3">
      <c r="A832" s="1"/>
      <c r="B832" s="1"/>
      <c r="C832" s="1"/>
    </row>
    <row r="834" spans="1:3">
      <c r="A834" s="1"/>
      <c r="B834" s="1"/>
      <c r="C834" s="1"/>
    </row>
    <row r="837" spans="1:3">
      <c r="A837" s="2"/>
      <c r="B837" s="2"/>
      <c r="C837" s="2"/>
    </row>
    <row r="838" spans="1:3">
      <c r="A838" s="1"/>
      <c r="B838" s="1"/>
      <c r="C838" s="1"/>
    </row>
    <row r="839" spans="1:3">
      <c r="A839" s="1"/>
      <c r="B839" s="1"/>
      <c r="C839" s="1"/>
    </row>
    <row r="841" spans="1:3">
      <c r="A841" s="1"/>
      <c r="B841" s="1"/>
      <c r="C841" s="1"/>
    </row>
    <row r="844" spans="1:3">
      <c r="A844" s="2"/>
      <c r="B844" s="2"/>
      <c r="C844" s="2"/>
    </row>
    <row r="845" spans="1:3">
      <c r="A845" s="1"/>
      <c r="B845" s="1"/>
      <c r="C845" s="1"/>
    </row>
    <row r="846" spans="1:3">
      <c r="A846" s="1"/>
      <c r="B846" s="1"/>
      <c r="C846" s="1"/>
    </row>
    <row r="848" spans="1:3">
      <c r="A848" s="1"/>
      <c r="B848" s="1"/>
      <c r="C848" s="1"/>
    </row>
    <row r="851" spans="1:3">
      <c r="A851" s="2"/>
      <c r="B851" s="2"/>
      <c r="C851" s="2"/>
    </row>
    <row r="852" spans="1:3">
      <c r="A852" s="1"/>
      <c r="B852" s="1"/>
      <c r="C852" s="1"/>
    </row>
    <row r="853" spans="1:3">
      <c r="A853" s="1"/>
      <c r="B853" s="1"/>
      <c r="C853" s="1"/>
    </row>
    <row r="855" spans="1:3">
      <c r="A855" s="1"/>
      <c r="B855" s="1"/>
      <c r="C855" s="1"/>
    </row>
    <row r="858" spans="1:3">
      <c r="A858" s="2"/>
      <c r="B858" s="2"/>
      <c r="C858" s="2"/>
    </row>
    <row r="859" spans="1:3">
      <c r="A859" s="1"/>
      <c r="B859" s="1"/>
      <c r="C859" s="1"/>
    </row>
    <row r="860" spans="1:3">
      <c r="A860" s="1"/>
      <c r="B860" s="1"/>
      <c r="C860" s="1"/>
    </row>
    <row r="862" spans="1:3">
      <c r="A862" s="1"/>
      <c r="B862" s="1"/>
      <c r="C862" s="1"/>
    </row>
    <row r="865" spans="1:3">
      <c r="A865" s="2"/>
      <c r="B865" s="2"/>
      <c r="C865" s="2"/>
    </row>
    <row r="866" spans="1:3">
      <c r="A866" s="1"/>
      <c r="B866" s="1"/>
      <c r="C866" s="1"/>
    </row>
    <row r="867" spans="1:3">
      <c r="A867" s="1"/>
      <c r="B867" s="1"/>
      <c r="C867" s="1"/>
    </row>
    <row r="869" spans="1:3">
      <c r="A869" s="1"/>
      <c r="B869" s="1"/>
      <c r="C869" s="1"/>
    </row>
    <row r="872" spans="1:3">
      <c r="A872" s="2"/>
      <c r="B872" s="2"/>
      <c r="C872" s="2"/>
    </row>
    <row r="873" spans="1:3">
      <c r="A873" s="1"/>
      <c r="B873" s="1"/>
      <c r="C873" s="1"/>
    </row>
    <row r="874" spans="1:3">
      <c r="A874" s="1"/>
      <c r="B874" s="1"/>
      <c r="C874" s="1"/>
    </row>
    <row r="876" spans="1:3">
      <c r="A876" s="1"/>
      <c r="B876" s="1"/>
      <c r="C876" s="1"/>
    </row>
    <row r="879" spans="1:3">
      <c r="A879" s="2"/>
      <c r="B879" s="2"/>
      <c r="C879" s="2"/>
    </row>
    <row r="880" spans="1:3">
      <c r="A880" s="1"/>
      <c r="B880" s="1"/>
      <c r="C880" s="1"/>
    </row>
    <row r="881" spans="1:3">
      <c r="A881" s="1"/>
      <c r="B881" s="1"/>
      <c r="C881" s="1"/>
    </row>
    <row r="883" spans="1:3">
      <c r="A883" s="1"/>
      <c r="B883" s="1"/>
      <c r="C883" s="1"/>
    </row>
    <row r="886" spans="1:3">
      <c r="A886" s="2"/>
      <c r="B886" s="2"/>
      <c r="C886" s="2"/>
    </row>
    <row r="887" spans="1:3">
      <c r="A887" s="1"/>
      <c r="B887" s="1"/>
      <c r="C887" s="1"/>
    </row>
    <row r="888" spans="1:3">
      <c r="A888" s="1"/>
      <c r="B888" s="1"/>
      <c r="C888" s="1"/>
    </row>
    <row r="890" spans="1:3">
      <c r="A890" s="1"/>
      <c r="B890" s="1"/>
      <c r="C890" s="1"/>
    </row>
    <row r="893" spans="1:3">
      <c r="A893" s="2"/>
      <c r="B893" s="2"/>
      <c r="C893" s="2"/>
    </row>
    <row r="894" spans="1:3">
      <c r="A894" s="1"/>
      <c r="B894" s="1"/>
      <c r="C894" s="1"/>
    </row>
    <row r="895" spans="1:3">
      <c r="A895" s="1"/>
      <c r="B895" s="1"/>
      <c r="C895" s="1"/>
    </row>
    <row r="897" spans="1:3">
      <c r="A897" s="1"/>
      <c r="B897" s="1"/>
      <c r="C897" s="1"/>
    </row>
    <row r="900" spans="1:3">
      <c r="A900" s="2"/>
      <c r="B900" s="2"/>
      <c r="C900" s="2"/>
    </row>
  </sheetData>
  <mergeCells count="82">
    <mergeCell ref="A18:J18"/>
    <mergeCell ref="D19:F19"/>
    <mergeCell ref="S7:U7"/>
    <mergeCell ref="Q7:R7"/>
    <mergeCell ref="D13:F13"/>
    <mergeCell ref="Q8:R8"/>
    <mergeCell ref="Q13:R13"/>
    <mergeCell ref="D9:F9"/>
    <mergeCell ref="Q14:R14"/>
    <mergeCell ref="D15:F15"/>
    <mergeCell ref="D16:F16"/>
    <mergeCell ref="D10:F10"/>
    <mergeCell ref="D11:F11"/>
    <mergeCell ref="D12:F12"/>
    <mergeCell ref="D17:F17"/>
    <mergeCell ref="D21:F21"/>
    <mergeCell ref="D24:F24"/>
    <mergeCell ref="D33:F33"/>
    <mergeCell ref="D34:F34"/>
    <mergeCell ref="D27:F27"/>
    <mergeCell ref="D25:F25"/>
    <mergeCell ref="D23:F23"/>
    <mergeCell ref="D22:F22"/>
    <mergeCell ref="D30:F30"/>
    <mergeCell ref="D35:F35"/>
    <mergeCell ref="D37:F37"/>
    <mergeCell ref="D28:F28"/>
    <mergeCell ref="A31:J31"/>
    <mergeCell ref="D32:F32"/>
    <mergeCell ref="D40:F40"/>
    <mergeCell ref="D29:F29"/>
    <mergeCell ref="D38:F38"/>
    <mergeCell ref="D39:F39"/>
    <mergeCell ref="A73:L73"/>
    <mergeCell ref="G61:H61"/>
    <mergeCell ref="A62:F62"/>
    <mergeCell ref="G62:H62"/>
    <mergeCell ref="A71:L71"/>
    <mergeCell ref="A72:L72"/>
    <mergeCell ref="A68:K68"/>
    <mergeCell ref="I61:J61"/>
    <mergeCell ref="A61:E61"/>
    <mergeCell ref="A63:L63"/>
    <mergeCell ref="A64:L64"/>
    <mergeCell ref="A65:L65"/>
    <mergeCell ref="G60:H60"/>
    <mergeCell ref="D43:F43"/>
    <mergeCell ref="D44:F44"/>
    <mergeCell ref="A41:J41"/>
    <mergeCell ref="A46:J46"/>
    <mergeCell ref="A51:J51"/>
    <mergeCell ref="D52:F52"/>
    <mergeCell ref="D53:F53"/>
    <mergeCell ref="D49:F49"/>
    <mergeCell ref="D50:F50"/>
    <mergeCell ref="C59:F59"/>
    <mergeCell ref="D42:F42"/>
    <mergeCell ref="I60:J60"/>
    <mergeCell ref="A60:F60"/>
    <mergeCell ref="A55:J55"/>
    <mergeCell ref="D45:F45"/>
    <mergeCell ref="I59:K59"/>
    <mergeCell ref="G59:H59"/>
    <mergeCell ref="A1:D1"/>
    <mergeCell ref="D8:F8"/>
    <mergeCell ref="D14:F14"/>
    <mergeCell ref="F1:K1"/>
    <mergeCell ref="A2:K2"/>
    <mergeCell ref="A3:K3"/>
    <mergeCell ref="A4:K4"/>
    <mergeCell ref="A7:K7"/>
    <mergeCell ref="A5:K5"/>
    <mergeCell ref="A6:K6"/>
    <mergeCell ref="D20:F20"/>
    <mergeCell ref="D47:F47"/>
    <mergeCell ref="D36:F36"/>
    <mergeCell ref="D26:F26"/>
    <mergeCell ref="D54:F54"/>
    <mergeCell ref="D48:F48"/>
    <mergeCell ref="D56:F56"/>
    <mergeCell ref="D57:F57"/>
    <mergeCell ref="A58:J58"/>
  </mergeCells>
  <phoneticPr fontId="12" type="noConversion"/>
  <printOptions horizontalCentered="1"/>
  <pageMargins left="0.43307086614173229" right="0.31496062992125984" top="0.35433070866141736" bottom="0.31496062992125984" header="0.31496062992125984" footer="0.23622047244094491"/>
  <pageSetup paperSize="9" scale="77" fitToHeight="0" orientation="landscape" r:id="rId1"/>
  <rowBreaks count="1" manualBreakCount="1">
    <brk id="4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96"/>
  <sheetViews>
    <sheetView showGridLines="0" tabSelected="1" topLeftCell="A56" zoomScale="90" zoomScaleNormal="90" workbookViewId="0">
      <selection activeCell="G50" sqref="G50"/>
    </sheetView>
  </sheetViews>
  <sheetFormatPr baseColWidth="10" defaultColWidth="8.83203125" defaultRowHeight="15"/>
  <cols>
    <col min="1" max="1" width="5.5" customWidth="1"/>
    <col min="2" max="2" width="9.33203125" customWidth="1"/>
    <col min="3" max="3" width="7.5" customWidth="1"/>
    <col min="4" max="4" width="14" customWidth="1"/>
    <col min="5" max="5" width="38.5" customWidth="1"/>
    <col min="6" max="6" width="12.83203125" customWidth="1"/>
    <col min="7" max="7" width="12.5" style="33" customWidth="1"/>
    <col min="8" max="8" width="12.5" customWidth="1"/>
    <col min="9" max="9" width="20.6640625" customWidth="1"/>
    <col min="10" max="10" width="4.33203125" customWidth="1"/>
    <col min="11" max="11" width="13" bestFit="1" customWidth="1"/>
    <col min="12" max="12" width="14.5" customWidth="1"/>
    <col min="13" max="13" width="17.6640625" customWidth="1"/>
    <col min="14" max="14" width="13.33203125" customWidth="1"/>
    <col min="15" max="15" width="14.83203125" customWidth="1"/>
    <col min="16" max="16" width="15.1640625" customWidth="1"/>
    <col min="17" max="17" width="12.5" customWidth="1"/>
    <col min="19" max="19" width="11.1640625" customWidth="1"/>
    <col min="20" max="20" width="11.6640625" customWidth="1"/>
    <col min="23" max="23" width="10.5" customWidth="1"/>
    <col min="24" max="24" width="23" customWidth="1"/>
    <col min="25" max="25" width="9.1640625" customWidth="1"/>
    <col min="26" max="26" width="21" customWidth="1"/>
  </cols>
  <sheetData>
    <row r="1" spans="1:19" ht="23" customHeight="1">
      <c r="A1" s="322"/>
      <c r="B1" s="289"/>
      <c r="C1" s="289"/>
      <c r="D1" s="289"/>
      <c r="E1" s="323" t="s">
        <v>89</v>
      </c>
      <c r="F1" s="323"/>
      <c r="G1" s="323"/>
      <c r="H1" s="323"/>
      <c r="I1" s="324"/>
      <c r="J1" s="1"/>
      <c r="K1" s="1"/>
    </row>
    <row r="2" spans="1:19" ht="23" customHeight="1">
      <c r="A2" s="57"/>
      <c r="B2" s="6"/>
      <c r="C2" s="6"/>
      <c r="D2" s="6"/>
      <c r="E2" s="274" t="s">
        <v>219</v>
      </c>
      <c r="F2" s="274"/>
      <c r="G2" s="274"/>
      <c r="H2" s="274"/>
      <c r="I2" s="275"/>
      <c r="J2" s="1"/>
      <c r="K2" s="1"/>
    </row>
    <row r="3" spans="1:19" ht="23" customHeight="1">
      <c r="A3" s="57"/>
      <c r="B3" s="6"/>
      <c r="C3" s="6"/>
      <c r="D3" s="6"/>
      <c r="E3" s="274" t="s">
        <v>99</v>
      </c>
      <c r="F3" s="274"/>
      <c r="G3" s="274"/>
      <c r="H3" s="274"/>
      <c r="I3" s="275"/>
      <c r="J3" s="1"/>
      <c r="K3" s="1"/>
    </row>
    <row r="4" spans="1:19" ht="23" customHeight="1">
      <c r="A4" s="57"/>
      <c r="B4" s="6"/>
      <c r="C4" s="6"/>
      <c r="D4" s="6"/>
      <c r="E4" s="277" t="s">
        <v>82</v>
      </c>
      <c r="F4" s="277"/>
      <c r="G4" s="277"/>
      <c r="H4" s="277"/>
      <c r="I4" s="278"/>
      <c r="J4" s="1"/>
      <c r="K4" s="1"/>
    </row>
    <row r="5" spans="1:19" ht="23" customHeight="1">
      <c r="A5" s="282" t="s">
        <v>303</v>
      </c>
      <c r="B5" s="283"/>
      <c r="C5" s="283"/>
      <c r="D5" s="283"/>
      <c r="E5" s="283"/>
      <c r="F5" s="283"/>
      <c r="G5" s="283"/>
      <c r="H5" s="283"/>
      <c r="I5" s="284"/>
      <c r="J5" s="1"/>
      <c r="K5" s="1"/>
      <c r="O5" s="299"/>
      <c r="P5" s="299"/>
      <c r="Q5" s="299"/>
      <c r="R5" s="299"/>
      <c r="S5" s="299"/>
    </row>
    <row r="6" spans="1:19" ht="23" customHeight="1">
      <c r="A6" s="319" t="s">
        <v>309</v>
      </c>
      <c r="B6" s="320"/>
      <c r="C6" s="320"/>
      <c r="D6" s="320"/>
      <c r="E6" s="320"/>
      <c r="F6" s="320"/>
      <c r="G6" s="320"/>
      <c r="H6" s="320"/>
      <c r="I6" s="321"/>
      <c r="J6" s="1"/>
      <c r="K6" s="1"/>
      <c r="O6" s="15"/>
      <c r="P6" s="15"/>
      <c r="Q6" s="15"/>
      <c r="R6" s="15"/>
      <c r="S6" s="15"/>
    </row>
    <row r="7" spans="1:19" ht="23" customHeight="1">
      <c r="A7" s="316" t="s">
        <v>305</v>
      </c>
      <c r="B7" s="317"/>
      <c r="C7" s="317"/>
      <c r="D7" s="317"/>
      <c r="E7" s="317"/>
      <c r="F7" s="317"/>
      <c r="G7" s="317"/>
      <c r="H7" s="317"/>
      <c r="I7" s="318"/>
      <c r="J7" s="1"/>
      <c r="K7" s="1"/>
      <c r="O7" s="15"/>
      <c r="P7" s="15"/>
      <c r="Q7" s="15"/>
      <c r="R7" s="15"/>
      <c r="S7" s="15"/>
    </row>
    <row r="8" spans="1:19" ht="23" customHeight="1">
      <c r="A8" s="4" t="s">
        <v>28</v>
      </c>
      <c r="B8" s="21" t="s">
        <v>2</v>
      </c>
      <c r="C8" s="21" t="s">
        <v>3</v>
      </c>
      <c r="D8" s="270" t="s">
        <v>211</v>
      </c>
      <c r="E8" s="270"/>
      <c r="F8" s="21" t="s">
        <v>4</v>
      </c>
      <c r="G8" s="29" t="s">
        <v>6</v>
      </c>
      <c r="H8" s="21" t="s">
        <v>15</v>
      </c>
      <c r="I8" s="21" t="s">
        <v>16</v>
      </c>
      <c r="J8" s="1"/>
      <c r="K8" s="1"/>
      <c r="O8" s="299" t="s">
        <v>9</v>
      </c>
      <c r="P8" s="299"/>
    </row>
    <row r="9" spans="1:19" ht="23" customHeight="1">
      <c r="A9" s="43" t="s">
        <v>90</v>
      </c>
      <c r="B9" s="17" t="s">
        <v>186</v>
      </c>
      <c r="C9" s="17">
        <f>'MEMÓRIA DE CÁLCULO'!C9</f>
        <v>45801</v>
      </c>
      <c r="D9" s="292" t="str">
        <f>'MEMÓRIA DE CÁLCULO'!D9</f>
        <v>PROJETO EXECUTIVO DE ENGENHARIA PARA REGIÃO ONDULADA</v>
      </c>
      <c r="E9" s="294"/>
      <c r="F9" s="17" t="s">
        <v>160</v>
      </c>
      <c r="G9" s="30">
        <f>'MEMÓRIA DE CÁLCULO'!I9</f>
        <v>11.45</v>
      </c>
      <c r="H9" s="22">
        <f>'MEMÓRIA DE CÁLCULO'!J9</f>
        <v>18480.939999999999</v>
      </c>
      <c r="I9" s="22">
        <f>G9*H9</f>
        <v>211606.76299999998</v>
      </c>
      <c r="J9" s="1"/>
      <c r="K9" s="1"/>
      <c r="O9" s="15"/>
      <c r="P9" s="15"/>
    </row>
    <row r="10" spans="1:19" ht="23" customHeight="1">
      <c r="A10" s="43" t="s">
        <v>91</v>
      </c>
      <c r="B10" s="17" t="s">
        <v>186</v>
      </c>
      <c r="C10" s="17">
        <f>'MEMÓRIA DE CÁLCULO'!C10</f>
        <v>40804</v>
      </c>
      <c r="D10" s="54" t="s">
        <v>96</v>
      </c>
      <c r="E10" s="55"/>
      <c r="F10" s="17" t="s">
        <v>12</v>
      </c>
      <c r="G10" s="30">
        <f>'DADOS '!F16</f>
        <v>22905.9</v>
      </c>
      <c r="H10" s="22">
        <f>'MEMÓRIA DE CÁLCULO'!J10</f>
        <v>5.09</v>
      </c>
      <c r="I10" s="22">
        <f t="shared" ref="I10:I17" si="0">G10*H10</f>
        <v>116591.031</v>
      </c>
      <c r="J10" s="1"/>
      <c r="K10" s="1"/>
      <c r="O10" s="15"/>
      <c r="P10" s="15"/>
    </row>
    <row r="11" spans="1:19" ht="23" customHeight="1">
      <c r="A11" s="43" t="s">
        <v>92</v>
      </c>
      <c r="B11" s="17" t="s">
        <v>186</v>
      </c>
      <c r="C11" s="17">
        <f>'MEMÓRIA DE CÁLCULO'!C11</f>
        <v>40800</v>
      </c>
      <c r="D11" s="54" t="s">
        <v>97</v>
      </c>
      <c r="E11" s="56"/>
      <c r="F11" s="17" t="s">
        <v>12</v>
      </c>
      <c r="G11" s="30">
        <f>'DADOS '!F16</f>
        <v>22905.9</v>
      </c>
      <c r="H11" s="22">
        <f>'MEMÓRIA DE CÁLCULO'!J11</f>
        <v>18.63</v>
      </c>
      <c r="I11" s="22">
        <f t="shared" si="0"/>
        <v>426736.91700000002</v>
      </c>
      <c r="J11" s="1"/>
      <c r="K11" s="1"/>
      <c r="O11" s="15"/>
      <c r="P11" s="15"/>
    </row>
    <row r="12" spans="1:19" ht="23" customHeight="1">
      <c r="A12" s="43" t="s">
        <v>181</v>
      </c>
      <c r="B12" s="17" t="s">
        <v>186</v>
      </c>
      <c r="C12" s="17">
        <f>'MEMÓRIA DE CÁLCULO'!C12</f>
        <v>44001</v>
      </c>
      <c r="D12" s="143" t="str">
        <f>'MEMÓRIA DE CÁLCULO'!D12</f>
        <v>LIMPEZA (PAV.URB.)</v>
      </c>
      <c r="E12" s="144"/>
      <c r="F12" s="17" t="s">
        <v>7</v>
      </c>
      <c r="G12" s="30">
        <f>('DADOS '!A8*('DADOS '!C8))</f>
        <v>274870.80000000005</v>
      </c>
      <c r="H12" s="22">
        <f>'MEMÓRIA DE CÁLCULO'!J12</f>
        <v>0.27</v>
      </c>
      <c r="I12" s="22">
        <f t="shared" si="0"/>
        <v>74215.116000000024</v>
      </c>
      <c r="J12" s="1"/>
      <c r="K12" s="1"/>
      <c r="O12" s="299"/>
      <c r="P12" s="299"/>
    </row>
    <row r="13" spans="1:19" ht="23" customHeight="1">
      <c r="A13" s="43" t="s">
        <v>182</v>
      </c>
      <c r="B13" s="17" t="s">
        <v>186</v>
      </c>
      <c r="C13" s="17">
        <f>'MEMÓRIA DE CÁLCULO'!C13</f>
        <v>40005</v>
      </c>
      <c r="D13" s="292" t="str">
        <f>'MEMÓRIA DE CÁLCULO'!D13</f>
        <v>CARGA DE ENTULHOS</v>
      </c>
      <c r="E13" s="294"/>
      <c r="F13" s="17" t="s">
        <v>8</v>
      </c>
      <c r="G13" s="31">
        <f>G12*'DADOS '!A10*'DADOS '!E10</f>
        <v>32984.496000000006</v>
      </c>
      <c r="H13" s="22">
        <f>'MEMÓRIA DE CÁLCULO'!J13</f>
        <v>2.85</v>
      </c>
      <c r="I13" s="22">
        <f t="shared" si="0"/>
        <v>94005.813600000023</v>
      </c>
      <c r="J13" s="1"/>
      <c r="K13" s="1"/>
      <c r="O13" s="299"/>
      <c r="P13" s="299"/>
    </row>
    <row r="14" spans="1:19" ht="23" customHeight="1">
      <c r="A14" s="43" t="s">
        <v>281</v>
      </c>
      <c r="B14" s="17" t="s">
        <v>186</v>
      </c>
      <c r="C14" s="17">
        <f>'MEMÓRIA DE CÁLCULO'!C14</f>
        <v>40006</v>
      </c>
      <c r="D14" s="292" t="str">
        <f>'MEMÓRIA DE CÁLCULO'!D14</f>
        <v xml:space="preserve">TRANSPORTE DE ENTULHO </v>
      </c>
      <c r="E14" s="294"/>
      <c r="F14" s="17" t="s">
        <v>10</v>
      </c>
      <c r="G14" s="30">
        <f>G13*'DADOS '!B10</f>
        <v>189660.85200000004</v>
      </c>
      <c r="H14" s="22">
        <f>'MEMÓRIA DE CÁLCULO'!J14</f>
        <v>2.76</v>
      </c>
      <c r="I14" s="22">
        <f t="shared" si="0"/>
        <v>523463.95152000006</v>
      </c>
      <c r="J14" s="1"/>
      <c r="K14" s="1"/>
      <c r="L14" s="33"/>
      <c r="O14" s="299"/>
      <c r="P14" s="299"/>
    </row>
    <row r="15" spans="1:19" ht="23" customHeight="1">
      <c r="A15" s="43" t="s">
        <v>183</v>
      </c>
      <c r="B15" s="17" t="s">
        <v>186</v>
      </c>
      <c r="C15" s="17">
        <f>'MEMÓRIA DE CÁLCULO'!C15</f>
        <v>40090</v>
      </c>
      <c r="D15" s="285" t="str">
        <f>'MEMÓRIA DE CÁLCULO'!D15</f>
        <v>ESCAVAÇÃO E CARGA DE MATERIAL DE 1ºCATEGORIA - SEM TRANSPORTE</v>
      </c>
      <c r="E15" s="287"/>
      <c r="F15" s="17" t="s">
        <v>8</v>
      </c>
      <c r="G15" s="30">
        <f>'MEMÓRIA DE CÁLCULO'!I15</f>
        <v>157493.83000000002</v>
      </c>
      <c r="H15" s="22">
        <f>'MEMÓRIA DE CÁLCULO'!J15</f>
        <v>2.29</v>
      </c>
      <c r="I15" s="22">
        <f t="shared" si="0"/>
        <v>360660.87070000003</v>
      </c>
      <c r="J15" s="1"/>
      <c r="K15" s="1"/>
    </row>
    <row r="16" spans="1:19" ht="23" customHeight="1">
      <c r="A16" s="43" t="s">
        <v>93</v>
      </c>
      <c r="B16" s="17" t="s">
        <v>186</v>
      </c>
      <c r="C16" s="17">
        <f>'MEMÓRIA DE CÁLCULO'!C16</f>
        <v>40320</v>
      </c>
      <c r="D16" s="292" t="str">
        <f>'MEMÓRIA DE CÁLCULO'!D16</f>
        <v>TRANSPORTE DE MATERIAL DE JAZIDA</v>
      </c>
      <c r="E16" s="294"/>
      <c r="F16" s="17" t="s">
        <v>10</v>
      </c>
      <c r="G16" s="30">
        <f>G15*'DADOS '!B10*'DADOS '!E10</f>
        <v>1086707.4270000001</v>
      </c>
      <c r="H16" s="22">
        <f>'MEMÓRIA DE CÁLCULO'!J16</f>
        <v>3.04</v>
      </c>
      <c r="I16" s="22">
        <f t="shared" si="0"/>
        <v>3303590.5780800004</v>
      </c>
      <c r="J16" s="1"/>
      <c r="K16" s="1"/>
    </row>
    <row r="17" spans="1:13" ht="23" customHeight="1">
      <c r="A17" s="43" t="s">
        <v>282</v>
      </c>
      <c r="B17" s="17" t="s">
        <v>186</v>
      </c>
      <c r="C17" s="17">
        <f>'MEMÓRIA DE CÁLCULO'!C17</f>
        <v>40101</v>
      </c>
      <c r="D17" s="292" t="str">
        <f>'MEMÓRIA DE CÁLCULO'!D17</f>
        <v>COMPACTAÇÃO A 100% DO PROCTOR NORMAL</v>
      </c>
      <c r="E17" s="294"/>
      <c r="F17" s="27" t="s">
        <v>8</v>
      </c>
      <c r="G17" s="28">
        <f>'DADOS '!A18</f>
        <v>176055.57</v>
      </c>
      <c r="H17" s="22">
        <f>'MEMÓRIA DE CÁLCULO'!J17</f>
        <v>6.38</v>
      </c>
      <c r="I17" s="22">
        <f t="shared" si="0"/>
        <v>1123234.5366</v>
      </c>
      <c r="J17" s="1"/>
      <c r="K17" s="1"/>
    </row>
    <row r="18" spans="1:13" ht="23" customHeight="1">
      <c r="A18" s="306" t="s">
        <v>225</v>
      </c>
      <c r="B18" s="307"/>
      <c r="C18" s="307"/>
      <c r="D18" s="307"/>
      <c r="E18" s="307"/>
      <c r="F18" s="307"/>
      <c r="G18" s="307"/>
      <c r="H18" s="308"/>
      <c r="I18" s="22">
        <f>SUM(I9:I17)</f>
        <v>6234105.5775000006</v>
      </c>
      <c r="J18" s="1"/>
      <c r="K18" s="1"/>
    </row>
    <row r="19" spans="1:13" ht="23" customHeight="1">
      <c r="A19" s="4" t="s">
        <v>27</v>
      </c>
      <c r="B19" s="21" t="s">
        <v>2</v>
      </c>
      <c r="C19" s="21" t="s">
        <v>3</v>
      </c>
      <c r="D19" s="270" t="s">
        <v>13</v>
      </c>
      <c r="E19" s="270"/>
      <c r="F19" s="21" t="s">
        <v>4</v>
      </c>
      <c r="G19" s="29" t="s">
        <v>6</v>
      </c>
      <c r="H19" s="21" t="s">
        <v>15</v>
      </c>
      <c r="I19" s="21" t="s">
        <v>16</v>
      </c>
      <c r="J19" s="1"/>
      <c r="K19" s="1"/>
    </row>
    <row r="20" spans="1:13" ht="23" customHeight="1">
      <c r="A20" s="43" t="s">
        <v>1</v>
      </c>
      <c r="B20" s="17" t="s">
        <v>186</v>
      </c>
      <c r="C20" s="17">
        <f>'MEMÓRIA DE CÁLCULO'!C20</f>
        <v>40310</v>
      </c>
      <c r="D20" s="292" t="str">
        <f>'MEMÓRIA DE CÁLCULO'!D20</f>
        <v xml:space="preserve">REGULARIZAÇÃO E COMPACTAÇÃO DO SUB-LEITO </v>
      </c>
      <c r="E20" s="294"/>
      <c r="F20" s="17" t="s">
        <v>7</v>
      </c>
      <c r="G20" s="30">
        <f>'DADOS '!A8*'DADOS '!F8</f>
        <v>128273.04</v>
      </c>
      <c r="H20" s="22">
        <f>'MEMÓRIA DE CÁLCULO'!J20</f>
        <v>2.88</v>
      </c>
      <c r="I20" s="22">
        <f>G20*H20</f>
        <v>369426.35519999999</v>
      </c>
      <c r="J20" s="19"/>
      <c r="K20" s="1"/>
    </row>
    <row r="21" spans="1:13" ht="23" customHeight="1">
      <c r="A21" s="43" t="s">
        <v>26</v>
      </c>
      <c r="B21" s="17" t="s">
        <v>186</v>
      </c>
      <c r="C21" s="17">
        <f>'MEMÓRIA DE CÁLCULO'!C21</f>
        <v>40316</v>
      </c>
      <c r="D21" s="292" t="str">
        <f>'MEMÓRIA DE CÁLCULO'!D21</f>
        <v xml:space="preserve">ESCAVAÇÃO E CARGA DE MATERIAL DE JAZIDA COM INDENIZAÇÃO </v>
      </c>
      <c r="E21" s="294"/>
      <c r="F21" s="17" t="s">
        <v>8</v>
      </c>
      <c r="G21" s="34">
        <f>'DADOS '!A8*'DADOS '!F14*'DADOS '!A12</f>
        <v>45811.8</v>
      </c>
      <c r="H21" s="22">
        <f>'MEMÓRIA DE CÁLCULO'!J21</f>
        <v>11.49</v>
      </c>
      <c r="I21" s="22">
        <f t="shared" ref="I21:I30" si="1">G21*H21</f>
        <v>526377.58200000005</v>
      </c>
      <c r="J21" s="20"/>
      <c r="L21" t="s">
        <v>9</v>
      </c>
    </row>
    <row r="22" spans="1:13" ht="23" customHeight="1">
      <c r="A22" s="43" t="s">
        <v>31</v>
      </c>
      <c r="B22" s="17" t="s">
        <v>186</v>
      </c>
      <c r="C22" s="17">
        <f>'MEMÓRIA DE CÁLCULO'!C22</f>
        <v>40320</v>
      </c>
      <c r="D22" s="292" t="str">
        <f>'MEMÓRIA DE CÁLCULO'!D22</f>
        <v xml:space="preserve">TRANSPORTE DE MATERIAL DE JAZIDA-CASCALHO </v>
      </c>
      <c r="E22" s="294"/>
      <c r="F22" s="17" t="s">
        <v>10</v>
      </c>
      <c r="G22" s="30">
        <f>G21*'DADOS '!F10*'DADOS '!C12</f>
        <v>687177</v>
      </c>
      <c r="H22" s="22">
        <f>'MEMÓRIA DE CÁLCULO'!J22</f>
        <v>3.04</v>
      </c>
      <c r="I22" s="22">
        <f t="shared" si="1"/>
        <v>2089018.08</v>
      </c>
      <c r="J22" s="1"/>
      <c r="K22" s="1"/>
    </row>
    <row r="23" spans="1:13" ht="23" customHeight="1">
      <c r="A23" s="43" t="s">
        <v>175</v>
      </c>
      <c r="B23" s="17" t="s">
        <v>186</v>
      </c>
      <c r="C23" s="17">
        <f>'MEMÓRIA DE CÁLCULO'!C23</f>
        <v>40336</v>
      </c>
      <c r="D23" s="285" t="str">
        <f>'MEMÓRIA DE CÁLCULO'!D23</f>
        <v xml:space="preserve">ESTABILIZAÇÃO GRANULOMÉTRICA SEM MISTURA - REF.PROCTOR: 39 GOLPES (100% P.IM.) </v>
      </c>
      <c r="E23" s="287"/>
      <c r="F23" s="17" t="s">
        <v>8</v>
      </c>
      <c r="G23" s="30">
        <f>G21</f>
        <v>45811.8</v>
      </c>
      <c r="H23" s="22">
        <f>'MEMÓRIA DE CÁLCULO'!J23</f>
        <v>20.2</v>
      </c>
      <c r="I23" s="22">
        <f t="shared" si="1"/>
        <v>925398.36</v>
      </c>
      <c r="J23" s="1"/>
      <c r="K23" s="1"/>
    </row>
    <row r="24" spans="1:13" ht="23" customHeight="1">
      <c r="A24" s="43" t="s">
        <v>176</v>
      </c>
      <c r="B24" s="17" t="s">
        <v>186</v>
      </c>
      <c r="C24" s="17">
        <f>'MEMÓRIA DE CÁLCULO'!C24</f>
        <v>40380</v>
      </c>
      <c r="D24" s="292" t="str">
        <f>'MEMÓRIA DE CÁLCULO'!D24</f>
        <v>IMPRIMAÇÃO</v>
      </c>
      <c r="E24" s="294"/>
      <c r="F24" s="17" t="s">
        <v>7</v>
      </c>
      <c r="G24" s="30">
        <f>'DADOS '!A8*'DADOS '!E8</f>
        <v>105367.14</v>
      </c>
      <c r="H24" s="22">
        <f>'MEMÓRIA DE CÁLCULO'!J24</f>
        <v>0.5</v>
      </c>
      <c r="I24" s="22">
        <f t="shared" si="1"/>
        <v>52683.57</v>
      </c>
      <c r="J24" s="1"/>
      <c r="K24" s="1"/>
    </row>
    <row r="25" spans="1:13" ht="23" customHeight="1">
      <c r="A25" s="43" t="s">
        <v>177</v>
      </c>
      <c r="B25" s="17" t="s">
        <v>186</v>
      </c>
      <c r="C25" s="17">
        <f>'MEMÓRIA DE CÁLCULO'!C25</f>
        <v>40385</v>
      </c>
      <c r="D25" s="292" t="str">
        <f>'MEMÓRIA DE CÁLCULO'!D25</f>
        <v xml:space="preserve">PINTURA DE LIGAÇÃO </v>
      </c>
      <c r="E25" s="294"/>
      <c r="F25" s="17" t="s">
        <v>7</v>
      </c>
      <c r="G25" s="30">
        <f>'DADOS '!A8*'DADOS '!B8</f>
        <v>103076.55</v>
      </c>
      <c r="H25" s="22">
        <f>'MEMÓRIA DE CÁLCULO'!J25</f>
        <v>0.49</v>
      </c>
      <c r="I25" s="22">
        <f t="shared" si="1"/>
        <v>50507.5095</v>
      </c>
      <c r="J25" s="1" t="s">
        <v>9</v>
      </c>
      <c r="K25" s="1"/>
    </row>
    <row r="26" spans="1:13" ht="23" customHeight="1">
      <c r="A26" s="43" t="s">
        <v>178</v>
      </c>
      <c r="B26" s="17" t="s">
        <v>186</v>
      </c>
      <c r="C26" s="17">
        <f>'MEMÓRIA DE CÁLCULO'!C26</f>
        <v>40602</v>
      </c>
      <c r="D26" s="292" t="str">
        <f>'MEMÓRIA DE CÁLCULO'!D26</f>
        <v xml:space="preserve">CONCRETO BETUMINOSO USINADO À QUENTE-CBUQ (AC/BC) </v>
      </c>
      <c r="E26" s="294"/>
      <c r="F26" s="17" t="s">
        <v>8</v>
      </c>
      <c r="G26" s="30">
        <f>'MEMÓRIA DE CÁLCULO'!I26</f>
        <v>2987.6234999999997</v>
      </c>
      <c r="H26" s="22">
        <f>'MEMÓRIA DE CÁLCULO'!J26</f>
        <v>468.6</v>
      </c>
      <c r="I26" s="22">
        <f>G26*H26</f>
        <v>1400000.3721</v>
      </c>
      <c r="J26" s="1"/>
      <c r="K26" s="50"/>
    </row>
    <row r="27" spans="1:13" ht="23" customHeight="1">
      <c r="A27" s="43" t="s">
        <v>179</v>
      </c>
      <c r="B27" s="17" t="s">
        <v>186</v>
      </c>
      <c r="C27" s="17">
        <f>'MEMÓRIA DE CÁLCULO'!C27</f>
        <v>40460</v>
      </c>
      <c r="D27" s="292" t="str">
        <f>'MEMÓRIA DE CÁLCULO'!D27</f>
        <v>TRANSPORTE COMERCIAL DE MASSA ASFÁLTICA</v>
      </c>
      <c r="E27" s="294"/>
      <c r="F27" s="17" t="s">
        <v>11</v>
      </c>
      <c r="G27" s="30">
        <f>G26*'DADOS '!A14*'DADOS '!B14</f>
        <v>255143.04689999996</v>
      </c>
      <c r="H27" s="22">
        <f>'MEMÓRIA DE CÁLCULO'!J27</f>
        <v>0.99</v>
      </c>
      <c r="I27" s="22">
        <f t="shared" si="1"/>
        <v>252591.61643099994</v>
      </c>
      <c r="J27" s="1"/>
      <c r="K27" s="1"/>
    </row>
    <row r="28" spans="1:13" ht="23" customHeight="1">
      <c r="A28" s="43" t="s">
        <v>180</v>
      </c>
      <c r="B28" s="17" t="s">
        <v>186</v>
      </c>
      <c r="C28" s="17">
        <f>'MEMÓRIA DE CÁLCULO'!C28</f>
        <v>40455</v>
      </c>
      <c r="D28" s="292" t="str">
        <f>'MEMÓRIA DE CÁLCULO'!D28</f>
        <v xml:space="preserve">TRANSPORTE COMERCIAL DE AGREGADO </v>
      </c>
      <c r="E28" s="294"/>
      <c r="F28" s="17" t="s">
        <v>10</v>
      </c>
      <c r="G28" s="30">
        <f>((G26*'DADOS '!A14*'DADOS '!D14)/'DADOS '!E14)*'DADOS '!C14</f>
        <v>140189.12816934855</v>
      </c>
      <c r="H28" s="22">
        <f>'MEMÓRIA DE CÁLCULO'!J28</f>
        <v>1.49</v>
      </c>
      <c r="I28" s="22">
        <f t="shared" si="1"/>
        <v>208881.80097232934</v>
      </c>
      <c r="J28" s="1"/>
      <c r="K28" s="1"/>
      <c r="M28" t="s">
        <v>9</v>
      </c>
    </row>
    <row r="29" spans="1:13" ht="23" customHeight="1">
      <c r="A29" s="43" t="s">
        <v>212</v>
      </c>
      <c r="B29" s="17" t="s">
        <v>186</v>
      </c>
      <c r="C29" s="17">
        <f>'MEMÓRIA DE CÁLCULO'!C29</f>
        <v>44450</v>
      </c>
      <c r="D29" s="292" t="str">
        <f>'MEMÓRIA DE CÁLCULO'!D29</f>
        <v>MEIO FIO SEM SARJETA - MFU01</v>
      </c>
      <c r="E29" s="294"/>
      <c r="F29" s="17" t="s">
        <v>12</v>
      </c>
      <c r="G29" s="30">
        <f>'DADOS '!F12</f>
        <v>11452.95</v>
      </c>
      <c r="H29" s="22">
        <f>'MEMÓRIA DE CÁLCULO'!J29</f>
        <v>10.47</v>
      </c>
      <c r="I29" s="22">
        <f t="shared" si="1"/>
        <v>119912.38650000001</v>
      </c>
      <c r="J29" s="1"/>
      <c r="K29" s="1"/>
    </row>
    <row r="30" spans="1:13" ht="23" customHeight="1">
      <c r="A30" s="43" t="s">
        <v>213</v>
      </c>
      <c r="B30" s="17" t="s">
        <v>186</v>
      </c>
      <c r="C30" s="17">
        <f>'MEMÓRIA DE CÁLCULO'!C30</f>
        <v>44455</v>
      </c>
      <c r="D30" s="292" t="str">
        <f>'MEMÓRIA DE CÁLCULO'!D30</f>
        <v>MEIO FIO COM SARJETA - MFU02</v>
      </c>
      <c r="E30" s="294"/>
      <c r="F30" s="17" t="s">
        <v>12</v>
      </c>
      <c r="G30" s="30">
        <f>'DADOS '!E16</f>
        <v>11452.95</v>
      </c>
      <c r="H30" s="22">
        <f>'MEMÓRIA DE CÁLCULO'!J30</f>
        <v>33.61</v>
      </c>
      <c r="I30" s="22">
        <f t="shared" si="1"/>
        <v>384933.6495</v>
      </c>
      <c r="J30" s="1"/>
      <c r="K30" s="1"/>
    </row>
    <row r="31" spans="1:13" ht="23" customHeight="1">
      <c r="A31" s="306" t="s">
        <v>225</v>
      </c>
      <c r="B31" s="307"/>
      <c r="C31" s="307"/>
      <c r="D31" s="307"/>
      <c r="E31" s="307"/>
      <c r="F31" s="307"/>
      <c r="G31" s="307"/>
      <c r="H31" s="308"/>
      <c r="I31" s="14">
        <f>SUM(I20:I30)</f>
        <v>6379731.2822033297</v>
      </c>
      <c r="J31" s="1"/>
      <c r="K31" s="1"/>
    </row>
    <row r="32" spans="1:13" ht="23" customHeight="1">
      <c r="A32" s="4" t="s">
        <v>171</v>
      </c>
      <c r="B32" s="21" t="s">
        <v>2</v>
      </c>
      <c r="C32" s="21" t="s">
        <v>3</v>
      </c>
      <c r="D32" s="270" t="s">
        <v>214</v>
      </c>
      <c r="E32" s="270"/>
      <c r="F32" s="21" t="s">
        <v>4</v>
      </c>
      <c r="G32" s="29" t="s">
        <v>6</v>
      </c>
      <c r="H32" s="21" t="s">
        <v>15</v>
      </c>
      <c r="I32" s="21" t="s">
        <v>16</v>
      </c>
      <c r="J32" s="1"/>
      <c r="K32" s="1"/>
    </row>
    <row r="33" spans="1:13" ht="23" customHeight="1">
      <c r="A33" s="17" t="s">
        <v>172</v>
      </c>
      <c r="B33" s="17" t="s">
        <v>186</v>
      </c>
      <c r="C33" s="23">
        <v>45410</v>
      </c>
      <c r="D33" s="292" t="s">
        <v>155</v>
      </c>
      <c r="E33" s="294"/>
      <c r="F33" s="23" t="s">
        <v>8</v>
      </c>
      <c r="G33" s="35">
        <f>'MEMÓRIA DE CÁLCULO'!I33</f>
        <v>400</v>
      </c>
      <c r="H33" s="36">
        <f>'MEMÓRIA DE CÁLCULO'!J33</f>
        <v>13.01</v>
      </c>
      <c r="I33" s="22">
        <f t="shared" ref="I33:I39" si="2">G33*H33</f>
        <v>5204</v>
      </c>
      <c r="J33" s="1"/>
      <c r="K33" s="1"/>
    </row>
    <row r="34" spans="1:13" s="1" customFormat="1" ht="23" customHeight="1">
      <c r="A34" s="17" t="s">
        <v>173</v>
      </c>
      <c r="B34" s="17" t="s">
        <v>186</v>
      </c>
      <c r="C34" s="23">
        <v>45580</v>
      </c>
      <c r="D34" s="292" t="s">
        <v>157</v>
      </c>
      <c r="E34" s="294"/>
      <c r="F34" s="23" t="s">
        <v>8</v>
      </c>
      <c r="G34" s="35">
        <f>'MEMÓRIA DE CÁLCULO'!I34</f>
        <v>20</v>
      </c>
      <c r="H34" s="36">
        <f>'MEMÓRIA DE CÁLCULO'!J34</f>
        <v>193.13</v>
      </c>
      <c r="I34" s="22">
        <f t="shared" si="2"/>
        <v>3862.6</v>
      </c>
    </row>
    <row r="35" spans="1:13" ht="23" customHeight="1">
      <c r="A35" s="17" t="s">
        <v>174</v>
      </c>
      <c r="B35" s="17" t="s">
        <v>186</v>
      </c>
      <c r="C35" s="23">
        <v>45455</v>
      </c>
      <c r="D35" s="285" t="s">
        <v>154</v>
      </c>
      <c r="E35" s="287"/>
      <c r="F35" s="23" t="s">
        <v>12</v>
      </c>
      <c r="G35" s="35">
        <f>'MEMÓRIA DE CÁLCULO'!I35</f>
        <v>100</v>
      </c>
      <c r="H35" s="36">
        <f>'MEMÓRIA DE CÁLCULO'!J35</f>
        <v>942.92</v>
      </c>
      <c r="I35" s="22">
        <f t="shared" si="2"/>
        <v>94292</v>
      </c>
    </row>
    <row r="36" spans="1:13" ht="23" customHeight="1">
      <c r="A36" s="17" t="s">
        <v>215</v>
      </c>
      <c r="B36" s="17" t="s">
        <v>186</v>
      </c>
      <c r="C36" s="23">
        <v>45435</v>
      </c>
      <c r="D36" s="292" t="s">
        <v>156</v>
      </c>
      <c r="E36" s="294"/>
      <c r="F36" s="23" t="s">
        <v>8</v>
      </c>
      <c r="G36" s="35">
        <f>'MEMÓRIA DE CÁLCULO'!I36</f>
        <v>200</v>
      </c>
      <c r="H36" s="36">
        <f>'MEMÓRIA DE CÁLCULO'!J36</f>
        <v>13.24</v>
      </c>
      <c r="I36" s="22">
        <f t="shared" si="2"/>
        <v>2648</v>
      </c>
      <c r="L36" s="33"/>
      <c r="M36" s="47"/>
    </row>
    <row r="37" spans="1:13" ht="23" customHeight="1">
      <c r="A37" s="17" t="s">
        <v>216</v>
      </c>
      <c r="B37" s="17" t="s">
        <v>186</v>
      </c>
      <c r="C37" s="23">
        <v>41856</v>
      </c>
      <c r="D37" s="292" t="s">
        <v>153</v>
      </c>
      <c r="E37" s="294"/>
      <c r="F37" s="23" t="s">
        <v>4</v>
      </c>
      <c r="G37" s="35">
        <f>'MEMÓRIA DE CÁLCULO'!I37</f>
        <v>10</v>
      </c>
      <c r="H37" s="36">
        <f>'MEMÓRIA DE CÁLCULO'!J37</f>
        <v>1313.43</v>
      </c>
      <c r="I37" s="22">
        <f t="shared" si="2"/>
        <v>13134.300000000001</v>
      </c>
    </row>
    <row r="38" spans="1:13" ht="23" customHeight="1">
      <c r="A38" s="17" t="s">
        <v>289</v>
      </c>
      <c r="B38" s="17" t="s">
        <v>186</v>
      </c>
      <c r="C38" s="23">
        <v>41385</v>
      </c>
      <c r="D38" s="292" t="s">
        <v>150</v>
      </c>
      <c r="E38" s="294"/>
      <c r="F38" s="23" t="s">
        <v>4</v>
      </c>
      <c r="G38" s="35">
        <f>'MEMÓRIA DE CÁLCULO'!I38</f>
        <v>42</v>
      </c>
      <c r="H38" s="36">
        <f>'MEMÓRIA DE CÁLCULO'!J38</f>
        <v>65.930000000000007</v>
      </c>
      <c r="I38" s="22">
        <f t="shared" si="2"/>
        <v>2769.0600000000004</v>
      </c>
    </row>
    <row r="39" spans="1:13" ht="23" customHeight="1">
      <c r="A39" s="17" t="s">
        <v>217</v>
      </c>
      <c r="B39" s="17" t="s">
        <v>186</v>
      </c>
      <c r="C39" s="23">
        <v>41372</v>
      </c>
      <c r="D39" s="288" t="s">
        <v>149</v>
      </c>
      <c r="E39" s="288"/>
      <c r="F39" s="23" t="s">
        <v>4</v>
      </c>
      <c r="G39" s="35">
        <f>'MEMÓRIA DE CÁLCULO'!I39</f>
        <v>47</v>
      </c>
      <c r="H39" s="36">
        <f>'MEMÓRIA DE CÁLCULO'!J39</f>
        <v>497.72</v>
      </c>
      <c r="I39" s="22">
        <f t="shared" si="2"/>
        <v>23392.84</v>
      </c>
    </row>
    <row r="40" spans="1:13" ht="23" customHeight="1">
      <c r="A40" s="17" t="s">
        <v>218</v>
      </c>
      <c r="B40" s="17" t="s">
        <v>186</v>
      </c>
      <c r="C40" s="23">
        <v>41414</v>
      </c>
      <c r="D40" s="285" t="s">
        <v>94</v>
      </c>
      <c r="E40" s="287"/>
      <c r="F40" s="23" t="s">
        <v>12</v>
      </c>
      <c r="G40" s="35">
        <f>'MEMÓRIA DE CÁLCULO'!I40</f>
        <v>290</v>
      </c>
      <c r="H40" s="36">
        <f>'MEMÓRIA DE CÁLCULO'!J40</f>
        <v>110.44</v>
      </c>
      <c r="I40" s="22">
        <f>G40*H40</f>
        <v>32027.599999999999</v>
      </c>
    </row>
    <row r="41" spans="1:13" ht="23" customHeight="1">
      <c r="A41" s="306" t="s">
        <v>225</v>
      </c>
      <c r="B41" s="307"/>
      <c r="C41" s="307"/>
      <c r="D41" s="307"/>
      <c r="E41" s="307"/>
      <c r="F41" s="307"/>
      <c r="G41" s="307"/>
      <c r="H41" s="308"/>
      <c r="I41" s="38">
        <f>SUM(I33:I40)</f>
        <v>177330.40000000002</v>
      </c>
      <c r="J41" s="1"/>
      <c r="K41" s="1"/>
    </row>
    <row r="42" spans="1:13" ht="23" customHeight="1">
      <c r="A42" s="4" t="s">
        <v>145</v>
      </c>
      <c r="B42" s="21" t="s">
        <v>2</v>
      </c>
      <c r="C42" s="21" t="s">
        <v>3</v>
      </c>
      <c r="D42" s="270" t="s">
        <v>220</v>
      </c>
      <c r="E42" s="270"/>
      <c r="F42" s="21" t="s">
        <v>4</v>
      </c>
      <c r="G42" s="29" t="s">
        <v>6</v>
      </c>
      <c r="H42" s="21" t="s">
        <v>15</v>
      </c>
      <c r="I42" s="21" t="s">
        <v>16</v>
      </c>
      <c r="J42" s="1"/>
      <c r="K42" s="1"/>
    </row>
    <row r="43" spans="1:13" ht="23" customHeight="1">
      <c r="A43" s="17" t="s">
        <v>146</v>
      </c>
      <c r="B43" s="17" t="s">
        <v>186</v>
      </c>
      <c r="C43" s="23">
        <v>40810</v>
      </c>
      <c r="D43" s="314" t="s">
        <v>221</v>
      </c>
      <c r="E43" s="315"/>
      <c r="F43" s="23" t="s">
        <v>12</v>
      </c>
      <c r="G43" s="35">
        <f>'MEMÓRIA DE CÁLCULO'!I43</f>
        <v>900</v>
      </c>
      <c r="H43" s="36">
        <f>'MEMÓRIA DE CÁLCULO'!J43</f>
        <v>631.4</v>
      </c>
      <c r="I43" s="22">
        <f>G43*H43</f>
        <v>568260</v>
      </c>
      <c r="J43" s="1"/>
      <c r="K43" s="1"/>
    </row>
    <row r="44" spans="1:13" ht="23" customHeight="1">
      <c r="A44" s="17" t="s">
        <v>147</v>
      </c>
      <c r="B44" s="17" t="s">
        <v>186</v>
      </c>
      <c r="C44" s="23">
        <v>40451</v>
      </c>
      <c r="D44" s="292" t="s">
        <v>222</v>
      </c>
      <c r="E44" s="294"/>
      <c r="F44" s="23" t="s">
        <v>223</v>
      </c>
      <c r="G44" s="35">
        <f>'MEMÓRIA DE CÁLCULO'!I44</f>
        <v>12495.6</v>
      </c>
      <c r="H44" s="36">
        <f>'MEMÓRIA DE CÁLCULO'!J44</f>
        <v>0.83</v>
      </c>
      <c r="I44" s="22">
        <f>G44*H44</f>
        <v>10371.348</v>
      </c>
      <c r="J44" s="1"/>
      <c r="K44" s="1"/>
    </row>
    <row r="45" spans="1:13" ht="23" customHeight="1">
      <c r="A45" s="17" t="s">
        <v>304</v>
      </c>
      <c r="B45" s="17" t="s">
        <v>186</v>
      </c>
      <c r="C45" s="23">
        <f>'MEMÓRIA DE CÁLCULO'!C45</f>
        <v>40890</v>
      </c>
      <c r="D45" s="292" t="str">
        <f>'MEMÓRIA DE CÁLCULO'!D45:F45</f>
        <v>REVESTIMENTO VEGETAL POR HIDROSSEMEADURA</v>
      </c>
      <c r="E45" s="294"/>
      <c r="F45" s="23" t="str">
        <f>'MEMÓRIA DE CÁLCULO'!G45</f>
        <v>m²</v>
      </c>
      <c r="G45" s="35">
        <f>'MEMÓRIA DE CÁLCULO'!I45</f>
        <v>8030.45</v>
      </c>
      <c r="H45" s="36">
        <f>'MEMÓRIA DE CÁLCULO'!J45</f>
        <v>8.4600000000000009</v>
      </c>
      <c r="I45" s="22">
        <f>G45*H45</f>
        <v>67937.607000000004</v>
      </c>
      <c r="J45" s="1"/>
      <c r="K45" s="1"/>
    </row>
    <row r="46" spans="1:13" ht="23" customHeight="1">
      <c r="A46" s="306" t="s">
        <v>225</v>
      </c>
      <c r="B46" s="307"/>
      <c r="C46" s="307"/>
      <c r="D46" s="307"/>
      <c r="E46" s="307"/>
      <c r="F46" s="307"/>
      <c r="G46" s="307"/>
      <c r="H46" s="308"/>
      <c r="I46" s="14">
        <f>SUM(I43:I45)</f>
        <v>646568.95499999996</v>
      </c>
      <c r="J46" s="1"/>
      <c r="M46" s="47"/>
    </row>
    <row r="47" spans="1:13" ht="23" customHeight="1">
      <c r="A47" s="4" t="s">
        <v>239</v>
      </c>
      <c r="B47" s="21" t="s">
        <v>2</v>
      </c>
      <c r="C47" s="21" t="s">
        <v>3</v>
      </c>
      <c r="D47" s="258" t="s">
        <v>23</v>
      </c>
      <c r="E47" s="260"/>
      <c r="F47" s="21" t="s">
        <v>4</v>
      </c>
      <c r="G47" s="29" t="s">
        <v>6</v>
      </c>
      <c r="H47" s="21" t="s">
        <v>15</v>
      </c>
      <c r="I47" s="21" t="s">
        <v>16</v>
      </c>
      <c r="J47" s="1"/>
      <c r="K47" s="1"/>
    </row>
    <row r="48" spans="1:13" ht="23" customHeight="1">
      <c r="A48" s="17" t="s">
        <v>240</v>
      </c>
      <c r="B48" s="17" t="s">
        <v>18</v>
      </c>
      <c r="C48" s="17" t="s">
        <v>19</v>
      </c>
      <c r="D48" s="312" t="s">
        <v>88</v>
      </c>
      <c r="E48" s="313"/>
      <c r="F48" s="17" t="s">
        <v>55</v>
      </c>
      <c r="G48" s="189">
        <f>'MEMÓRIA DE CÁLCULO'!I48</f>
        <v>105.36</v>
      </c>
      <c r="H48" s="22">
        <f>'MEMÓRIA DE CÁLCULO'!J48</f>
        <v>4226.5571303895767</v>
      </c>
      <c r="I48" s="22">
        <f>H48*G48</f>
        <v>445310.0592578458</v>
      </c>
      <c r="J48" s="1"/>
      <c r="K48" s="1"/>
    </row>
    <row r="49" spans="1:12" ht="23" customHeight="1">
      <c r="A49" s="17" t="s">
        <v>241</v>
      </c>
      <c r="B49" s="17" t="s">
        <v>18</v>
      </c>
      <c r="C49" s="17" t="s">
        <v>19</v>
      </c>
      <c r="D49" s="312" t="s">
        <v>25</v>
      </c>
      <c r="E49" s="313"/>
      <c r="F49" s="17" t="s">
        <v>55</v>
      </c>
      <c r="G49" s="189">
        <f>'MEMÓRIA DE CÁLCULO'!I49</f>
        <v>51.53</v>
      </c>
      <c r="H49" s="22">
        <f>'MEMÓRIA DE CÁLCULO'!J49</f>
        <v>4720.8551303895774</v>
      </c>
      <c r="I49" s="22">
        <f>H49*G49</f>
        <v>243265.66486897494</v>
      </c>
      <c r="J49" s="1"/>
      <c r="K49" s="49"/>
    </row>
    <row r="50" spans="1:12" ht="23" customHeight="1">
      <c r="A50" s="17" t="s">
        <v>242</v>
      </c>
      <c r="B50" s="17" t="s">
        <v>18</v>
      </c>
      <c r="C50" s="17" t="s">
        <v>19</v>
      </c>
      <c r="D50" s="309" t="s">
        <v>24</v>
      </c>
      <c r="E50" s="309"/>
      <c r="F50" s="17" t="s">
        <v>55</v>
      </c>
      <c r="G50" s="189">
        <f>'MEMÓRIA DE CÁLCULO'!I50</f>
        <v>379.06</v>
      </c>
      <c r="H50" s="22">
        <f>'MEMÓRIA DE CÁLCULO'!J50</f>
        <v>5834.1316327992163</v>
      </c>
      <c r="I50" s="22">
        <f>H50*G50</f>
        <v>2211485.936728871</v>
      </c>
      <c r="J50" s="1"/>
      <c r="K50" s="1"/>
    </row>
    <row r="51" spans="1:12" ht="23" customHeight="1">
      <c r="A51" s="306" t="s">
        <v>225</v>
      </c>
      <c r="B51" s="307"/>
      <c r="C51" s="307"/>
      <c r="D51" s="307"/>
      <c r="E51" s="307"/>
      <c r="F51" s="307"/>
      <c r="G51" s="307"/>
      <c r="H51" s="308"/>
      <c r="I51" s="14">
        <f>SUM(I48:I50)</f>
        <v>2900061.6608556919</v>
      </c>
      <c r="J51" s="1"/>
      <c r="K51" s="1"/>
    </row>
    <row r="52" spans="1:12" ht="23" customHeight="1">
      <c r="A52" s="4" t="s">
        <v>243</v>
      </c>
      <c r="B52" s="21" t="s">
        <v>2</v>
      </c>
      <c r="C52" s="21" t="s">
        <v>3</v>
      </c>
      <c r="D52" s="258" t="s">
        <v>224</v>
      </c>
      <c r="E52" s="260"/>
      <c r="F52" s="21" t="s">
        <v>4</v>
      </c>
      <c r="G52" s="29" t="s">
        <v>6</v>
      </c>
      <c r="H52" s="21" t="s">
        <v>15</v>
      </c>
      <c r="I52" s="21" t="s">
        <v>16</v>
      </c>
      <c r="J52" s="1"/>
      <c r="K52" s="1"/>
    </row>
    <row r="53" spans="1:12" ht="23" customHeight="1">
      <c r="A53" s="43" t="s">
        <v>244</v>
      </c>
      <c r="B53" s="17" t="s">
        <v>187</v>
      </c>
      <c r="C53" s="51" t="s">
        <v>226</v>
      </c>
      <c r="D53" s="255" t="s">
        <v>249</v>
      </c>
      <c r="E53" s="257"/>
      <c r="F53" s="22" t="s">
        <v>4</v>
      </c>
      <c r="G53" s="35">
        <v>1</v>
      </c>
      <c r="H53" s="52">
        <f>'MEMÓRIA DE CÁLCULO'!J53</f>
        <v>99372.313200000004</v>
      </c>
      <c r="I53" s="22">
        <f>G53*H53</f>
        <v>99372.313200000004</v>
      </c>
      <c r="J53" s="1"/>
      <c r="K53" s="50"/>
    </row>
    <row r="54" spans="1:12" ht="23" customHeight="1">
      <c r="A54" s="43" t="s">
        <v>245</v>
      </c>
      <c r="B54" s="17" t="s">
        <v>187</v>
      </c>
      <c r="C54" s="51" t="s">
        <v>227</v>
      </c>
      <c r="D54" s="255" t="s">
        <v>250</v>
      </c>
      <c r="E54" s="257"/>
      <c r="F54" s="22" t="s">
        <v>4</v>
      </c>
      <c r="G54" s="35">
        <v>1</v>
      </c>
      <c r="H54" s="52">
        <f>'MEMÓRIA DE CÁLCULO'!J54</f>
        <v>115399.22636100001</v>
      </c>
      <c r="I54" s="22">
        <f>G54*H54</f>
        <v>115399.22636100001</v>
      </c>
      <c r="J54" s="1"/>
      <c r="K54" s="1"/>
    </row>
    <row r="55" spans="1:12" ht="23" customHeight="1">
      <c r="A55" s="306" t="s">
        <v>225</v>
      </c>
      <c r="B55" s="307"/>
      <c r="C55" s="307"/>
      <c r="D55" s="307"/>
      <c r="E55" s="307"/>
      <c r="F55" s="307"/>
      <c r="G55" s="307"/>
      <c r="H55" s="308"/>
      <c r="I55" s="14">
        <f>SUM(I53:I54)</f>
        <v>214771.53956100001</v>
      </c>
      <c r="J55" s="1"/>
      <c r="K55" s="50"/>
      <c r="L55" s="145"/>
    </row>
    <row r="56" spans="1:12" ht="23" customHeight="1">
      <c r="A56" s="4" t="s">
        <v>246</v>
      </c>
      <c r="B56" s="21" t="s">
        <v>2</v>
      </c>
      <c r="C56" s="21" t="s">
        <v>3</v>
      </c>
      <c r="D56" s="258" t="s">
        <v>228</v>
      </c>
      <c r="E56" s="260"/>
      <c r="F56" s="21" t="s">
        <v>4</v>
      </c>
      <c r="G56" s="29" t="s">
        <v>6</v>
      </c>
      <c r="H56" s="21" t="s">
        <v>15</v>
      </c>
      <c r="I56" s="21" t="s">
        <v>16</v>
      </c>
      <c r="J56" s="1"/>
      <c r="K56" s="50"/>
    </row>
    <row r="57" spans="1:12" ht="23" customHeight="1">
      <c r="A57" s="43" t="s">
        <v>247</v>
      </c>
      <c r="B57" s="17" t="s">
        <v>187</v>
      </c>
      <c r="C57" s="51" t="s">
        <v>229</v>
      </c>
      <c r="D57" s="255" t="s">
        <v>228</v>
      </c>
      <c r="E57" s="257"/>
      <c r="F57" s="22" t="s">
        <v>4</v>
      </c>
      <c r="G57" s="35">
        <v>6</v>
      </c>
      <c r="H57" s="52">
        <f>'MEMÓRIA DE CÁLCULO'!J57</f>
        <v>90606.418046999999</v>
      </c>
      <c r="I57" s="22">
        <f>G57*H57</f>
        <v>543638.50828199997</v>
      </c>
      <c r="J57" s="1"/>
      <c r="K57" s="53"/>
    </row>
    <row r="58" spans="1:12" ht="23" customHeight="1">
      <c r="A58" s="306" t="s">
        <v>225</v>
      </c>
      <c r="B58" s="307"/>
      <c r="C58" s="307"/>
      <c r="D58" s="307"/>
      <c r="E58" s="307"/>
      <c r="F58" s="307"/>
      <c r="G58" s="307"/>
      <c r="H58" s="308"/>
      <c r="I58" s="14">
        <f>I57</f>
        <v>543638.50828199997</v>
      </c>
      <c r="J58" s="1"/>
      <c r="K58" s="53">
        <f>I58/(I18+I31+I41+I46+I51+I55)</f>
        <v>3.2843149280824692E-2</v>
      </c>
    </row>
    <row r="59" spans="1:12" ht="23" customHeight="1">
      <c r="A59" s="1"/>
      <c r="B59" s="1"/>
      <c r="C59" s="1"/>
      <c r="D59" s="1"/>
      <c r="E59" s="1"/>
      <c r="F59" s="1"/>
      <c r="G59" s="264" t="s">
        <v>254</v>
      </c>
      <c r="H59" s="265"/>
      <c r="I59" s="266"/>
      <c r="J59" s="1"/>
      <c r="K59" s="1"/>
    </row>
    <row r="60" spans="1:12" ht="23" customHeight="1">
      <c r="A60" s="291" t="s">
        <v>252</v>
      </c>
      <c r="B60" s="291"/>
      <c r="C60" s="291"/>
      <c r="D60" s="291"/>
      <c r="E60" s="291"/>
      <c r="F60" s="8"/>
      <c r="G60" s="310" t="s">
        <v>152</v>
      </c>
      <c r="H60" s="311"/>
      <c r="I60" s="46">
        <f>E61/('DADOS '!A8*'DADOS '!B8)</f>
        <v>165.85933389701171</v>
      </c>
      <c r="J60" s="7"/>
      <c r="K60" s="1"/>
    </row>
    <row r="61" spans="1:12" ht="23" customHeight="1">
      <c r="A61" s="237" t="s">
        <v>30</v>
      </c>
      <c r="B61" s="237"/>
      <c r="C61" s="237"/>
      <c r="D61" s="237"/>
      <c r="E61" s="9">
        <f>I18+I31+I41+I46+I51++I55+I58</f>
        <v>17096207.923402023</v>
      </c>
      <c r="F61" s="1"/>
      <c r="G61" s="298" t="s">
        <v>151</v>
      </c>
      <c r="H61" s="298"/>
      <c r="I61" s="45">
        <f>ORÇAMENTO!E61/('DADOS '!A8/1000)</f>
        <v>1492734.0050731052</v>
      </c>
      <c r="J61" s="7"/>
      <c r="K61" s="1"/>
    </row>
    <row r="62" spans="1:12" ht="12.75" customHeight="1">
      <c r="A62" s="1"/>
      <c r="B62" s="3"/>
      <c r="C62" s="1"/>
      <c r="D62" s="1"/>
      <c r="E62" s="1"/>
      <c r="J62" s="1"/>
      <c r="K62" s="1"/>
    </row>
    <row r="63" spans="1:12" ht="0.75" hidden="1" customHeight="1">
      <c r="A63" s="1"/>
      <c r="B63" s="1"/>
      <c r="C63" s="1"/>
    </row>
    <row r="64" spans="1:12" hidden="1"/>
    <row r="65" spans="1:13" ht="16">
      <c r="A65" s="297"/>
      <c r="B65" s="297"/>
      <c r="C65" s="297"/>
      <c r="D65" s="297"/>
      <c r="E65" s="297"/>
      <c r="F65" s="297"/>
      <c r="G65" s="297"/>
      <c r="H65" s="297"/>
      <c r="I65" s="297"/>
    </row>
    <row r="66" spans="1:13" ht="17.25" customHeight="1"/>
    <row r="67" spans="1:13" ht="17.25" customHeight="1">
      <c r="A67" s="225" t="s">
        <v>85</v>
      </c>
      <c r="B67" s="225"/>
      <c r="C67" s="225"/>
      <c r="D67" s="225"/>
      <c r="E67" s="225"/>
      <c r="F67" s="225"/>
      <c r="G67" s="225"/>
      <c r="H67" s="225"/>
      <c r="I67" s="225"/>
      <c r="J67" s="25"/>
      <c r="K67" s="16"/>
      <c r="L67" s="16"/>
      <c r="M67" s="16"/>
    </row>
    <row r="68" spans="1:13" ht="15" customHeight="1">
      <c r="A68" s="226" t="s">
        <v>83</v>
      </c>
      <c r="B68" s="226"/>
      <c r="C68" s="226"/>
      <c r="D68" s="226"/>
      <c r="E68" s="226"/>
      <c r="F68" s="226"/>
      <c r="G68" s="226"/>
      <c r="H68" s="226"/>
      <c r="I68" s="226"/>
      <c r="J68" s="24"/>
    </row>
    <row r="69" spans="1:13" ht="16">
      <c r="A69" s="226" t="s">
        <v>84</v>
      </c>
      <c r="B69" s="226"/>
      <c r="C69" s="226"/>
      <c r="D69" s="226"/>
      <c r="E69" s="226"/>
      <c r="F69" s="226"/>
      <c r="G69" s="226"/>
      <c r="H69" s="226"/>
      <c r="I69" s="226"/>
      <c r="J69" s="24"/>
    </row>
    <row r="70" spans="1:13" ht="15" customHeight="1">
      <c r="A70" s="1"/>
      <c r="B70" s="1"/>
      <c r="C70" s="1"/>
    </row>
    <row r="72" spans="1:13" ht="15" customHeight="1">
      <c r="A72" s="1"/>
      <c r="B72" s="1"/>
      <c r="C72" s="1"/>
    </row>
    <row r="74" spans="1:13" ht="15" customHeight="1"/>
    <row r="75" spans="1:13">
      <c r="A75" s="2"/>
      <c r="B75" s="2"/>
      <c r="C75" s="2"/>
    </row>
    <row r="76" spans="1:13">
      <c r="A76" s="1"/>
      <c r="B76" s="1"/>
      <c r="C76" s="1"/>
    </row>
    <row r="77" spans="1:13">
      <c r="A77" s="1"/>
      <c r="B77" s="1"/>
      <c r="C77" s="1"/>
    </row>
    <row r="79" spans="1:13">
      <c r="A79" s="1"/>
      <c r="B79" s="1"/>
      <c r="C79" s="1"/>
    </row>
    <row r="82" spans="1:20">
      <c r="A82" s="2"/>
      <c r="B82" s="2"/>
      <c r="C82" s="2"/>
    </row>
    <row r="83" spans="1:20" s="33" customFormat="1">
      <c r="A83" s="1"/>
      <c r="B83" s="1"/>
      <c r="C83" s="1"/>
      <c r="D83"/>
      <c r="E83"/>
      <c r="F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33" customFormat="1">
      <c r="A84" s="1"/>
      <c r="B84" s="1"/>
      <c r="C84" s="1"/>
      <c r="D84"/>
      <c r="E84"/>
      <c r="F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33" customFormat="1">
      <c r="A85"/>
      <c r="B85"/>
      <c r="C85"/>
      <c r="D85"/>
      <c r="E85"/>
      <c r="F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33" customFormat="1">
      <c r="A86" s="1"/>
      <c r="B86" s="1"/>
      <c r="C86" s="1"/>
      <c r="D86"/>
      <c r="E86"/>
      <c r="F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33" customFormat="1">
      <c r="A87"/>
      <c r="B87"/>
      <c r="C87"/>
      <c r="D87"/>
      <c r="E87"/>
      <c r="F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33" customFormat="1">
      <c r="A88"/>
      <c r="B88"/>
      <c r="C88"/>
      <c r="D88"/>
      <c r="E88"/>
      <c r="F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33" customFormat="1">
      <c r="A89" s="2"/>
      <c r="B89" s="2"/>
      <c r="C89" s="2"/>
      <c r="D89"/>
      <c r="E89"/>
      <c r="F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33" customFormat="1">
      <c r="A90" s="1"/>
      <c r="B90" s="1"/>
      <c r="C90" s="1"/>
      <c r="D90"/>
      <c r="E90"/>
      <c r="F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33" customFormat="1">
      <c r="A91" s="1"/>
      <c r="B91" s="1"/>
      <c r="C91" s="1"/>
      <c r="D91"/>
      <c r="E91"/>
      <c r="F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33" customFormat="1">
      <c r="A92"/>
      <c r="B92"/>
      <c r="C92"/>
      <c r="D92"/>
      <c r="E92"/>
      <c r="F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33" customFormat="1">
      <c r="A93" s="1"/>
      <c r="B93" s="1"/>
      <c r="C93" s="1"/>
      <c r="D93"/>
      <c r="E93"/>
      <c r="F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33" customFormat="1">
      <c r="A94"/>
      <c r="B94"/>
      <c r="C94"/>
      <c r="D94"/>
      <c r="E94"/>
      <c r="F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33" customFormat="1">
      <c r="A95"/>
      <c r="B95"/>
      <c r="C95"/>
      <c r="D95"/>
      <c r="E95"/>
      <c r="F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33" customFormat="1">
      <c r="A96" s="2"/>
      <c r="B96" s="2"/>
      <c r="C96" s="2"/>
      <c r="D96"/>
      <c r="E96"/>
      <c r="F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33" customFormat="1">
      <c r="A97" s="1"/>
      <c r="B97" s="1"/>
      <c r="C97" s="1"/>
      <c r="D97"/>
      <c r="E97"/>
      <c r="F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33" customFormat="1">
      <c r="A98" s="1"/>
      <c r="B98" s="1"/>
      <c r="C98" s="1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33" customFormat="1">
      <c r="A99"/>
      <c r="B99"/>
      <c r="C99"/>
      <c r="D99"/>
      <c r="E99"/>
      <c r="F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33" customFormat="1">
      <c r="A100" s="1"/>
      <c r="B100" s="1"/>
      <c r="C100" s="1"/>
      <c r="D100"/>
      <c r="E100"/>
      <c r="F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33" customFormat="1">
      <c r="A101"/>
      <c r="B101"/>
      <c r="C101"/>
      <c r="D101"/>
      <c r="E101"/>
      <c r="F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s="33" customFormat="1">
      <c r="A102"/>
      <c r="B102"/>
      <c r="C102"/>
      <c r="D102"/>
      <c r="E102"/>
      <c r="F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s="33" customFormat="1">
      <c r="A103" s="2"/>
      <c r="B103" s="2"/>
      <c r="C103" s="2"/>
      <c r="D103"/>
      <c r="E103"/>
      <c r="F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s="33" customFormat="1">
      <c r="A104" s="1"/>
      <c r="B104" s="1"/>
      <c r="C104" s="1"/>
      <c r="D104"/>
      <c r="E104"/>
      <c r="F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s="33" customFormat="1">
      <c r="A105" s="1"/>
      <c r="B105" s="1"/>
      <c r="C105" s="1"/>
      <c r="D105"/>
      <c r="E105"/>
      <c r="F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s="33" customFormat="1">
      <c r="A106"/>
      <c r="B106"/>
      <c r="C106"/>
      <c r="D106"/>
      <c r="E106"/>
      <c r="F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s="33" customFormat="1">
      <c r="A107" s="1"/>
      <c r="B107" s="1"/>
      <c r="C107" s="1"/>
      <c r="D107"/>
      <c r="E107"/>
      <c r="F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33" customFormat="1">
      <c r="A108"/>
      <c r="B108"/>
      <c r="C108"/>
      <c r="D108"/>
      <c r="E108"/>
      <c r="F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33" customFormat="1">
      <c r="A109"/>
      <c r="B109"/>
      <c r="C109"/>
      <c r="D109"/>
      <c r="E109"/>
      <c r="F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33" customFormat="1">
      <c r="A110" s="2"/>
      <c r="B110" s="2"/>
      <c r="C110" s="2"/>
      <c r="D110"/>
      <c r="E110"/>
      <c r="F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33" customFormat="1">
      <c r="A111" s="1"/>
      <c r="B111" s="1"/>
      <c r="C111" s="1"/>
      <c r="D111"/>
      <c r="E111"/>
      <c r="F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33" customFormat="1">
      <c r="A112" s="1"/>
      <c r="B112" s="1"/>
      <c r="C112" s="1"/>
      <c r="D112"/>
      <c r="E112"/>
      <c r="F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33" customFormat="1">
      <c r="A113"/>
      <c r="B113"/>
      <c r="C113"/>
      <c r="D113"/>
      <c r="E113"/>
      <c r="F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33" customFormat="1">
      <c r="A114" s="1"/>
      <c r="B114" s="1"/>
      <c r="C114" s="1"/>
      <c r="D114"/>
      <c r="E114"/>
      <c r="F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33" customFormat="1">
      <c r="A115"/>
      <c r="B115"/>
      <c r="C115"/>
      <c r="D115"/>
      <c r="E115"/>
      <c r="F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33" customFormat="1">
      <c r="A116"/>
      <c r="B116"/>
      <c r="C116"/>
      <c r="D116"/>
      <c r="E116"/>
      <c r="F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33" customFormat="1">
      <c r="A117" s="2"/>
      <c r="B117" s="2"/>
      <c r="C117" s="2"/>
      <c r="D117"/>
      <c r="E117"/>
      <c r="F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33" customFormat="1">
      <c r="A118" s="1"/>
      <c r="B118" s="1"/>
      <c r="C118" s="1"/>
      <c r="D118"/>
      <c r="E118"/>
      <c r="F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33" customFormat="1">
      <c r="A119" s="1"/>
      <c r="B119" s="1"/>
      <c r="C119" s="1"/>
      <c r="D119"/>
      <c r="E119"/>
      <c r="F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33" customFormat="1">
      <c r="A120"/>
      <c r="B120"/>
      <c r="C120"/>
      <c r="D120"/>
      <c r="E120"/>
      <c r="F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33" customFormat="1">
      <c r="A121" s="1"/>
      <c r="B121" s="1"/>
      <c r="C121" s="1"/>
      <c r="D121"/>
      <c r="E121"/>
      <c r="F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33" customFormat="1">
      <c r="A122"/>
      <c r="B122"/>
      <c r="C122"/>
      <c r="D122"/>
      <c r="E122"/>
      <c r="F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s="33" customFormat="1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s="33" customFormat="1">
      <c r="A124" s="2"/>
      <c r="B124" s="2"/>
      <c r="C124" s="2"/>
      <c r="D124"/>
      <c r="E124"/>
      <c r="F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s="33" customFormat="1">
      <c r="A125" s="1"/>
      <c r="B125" s="1"/>
      <c r="C125" s="1"/>
      <c r="D125"/>
      <c r="E125"/>
      <c r="F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s="33" customFormat="1">
      <c r="A126" s="1"/>
      <c r="B126" s="1"/>
      <c r="C126" s="1"/>
      <c r="D126"/>
      <c r="E126"/>
      <c r="F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s="33" customFormat="1">
      <c r="A127"/>
      <c r="B127"/>
      <c r="C127"/>
      <c r="D127"/>
      <c r="E127"/>
      <c r="F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s="33" customFormat="1">
      <c r="A128" s="1"/>
      <c r="B128" s="1"/>
      <c r="C128" s="1"/>
      <c r="D128"/>
      <c r="E128"/>
      <c r="F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33" customFormat="1">
      <c r="A129"/>
      <c r="B129"/>
      <c r="C129"/>
      <c r="D129"/>
      <c r="E129"/>
      <c r="F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s="33" customFormat="1">
      <c r="A130"/>
      <c r="B130"/>
      <c r="C130"/>
      <c r="D130"/>
      <c r="E130"/>
      <c r="F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33" customFormat="1">
      <c r="A131" s="2"/>
      <c r="B131" s="2"/>
      <c r="C131" s="2"/>
      <c r="D131"/>
      <c r="E131"/>
      <c r="F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s="33" customFormat="1">
      <c r="A132" s="1"/>
      <c r="B132" s="1"/>
      <c r="C132" s="1"/>
      <c r="D132"/>
      <c r="E132"/>
      <c r="F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s="33" customFormat="1">
      <c r="A133" s="1"/>
      <c r="B133" s="1"/>
      <c r="C133" s="1"/>
      <c r="D133"/>
      <c r="E133"/>
      <c r="F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s="33" customFormat="1">
      <c r="A134"/>
      <c r="B134"/>
      <c r="C134"/>
      <c r="D134"/>
      <c r="E134"/>
      <c r="F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s="33" customFormat="1">
      <c r="A135" s="1"/>
      <c r="B135" s="1"/>
      <c r="C135" s="1"/>
      <c r="D135"/>
      <c r="E135"/>
      <c r="F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s="33" customFormat="1">
      <c r="A136"/>
      <c r="B136"/>
      <c r="C136"/>
      <c r="D136"/>
      <c r="E136"/>
      <c r="F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s="33" customFormat="1">
      <c r="A137"/>
      <c r="B137"/>
      <c r="C137"/>
      <c r="D137"/>
      <c r="E137"/>
      <c r="F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s="33" customFormat="1">
      <c r="A138" s="2"/>
      <c r="B138" s="2"/>
      <c r="C138" s="2"/>
      <c r="D138"/>
      <c r="E138"/>
      <c r="F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s="33" customFormat="1">
      <c r="A139" s="1"/>
      <c r="B139" s="1"/>
      <c r="C139" s="1"/>
      <c r="D139"/>
      <c r="E139"/>
      <c r="F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s="33" customFormat="1">
      <c r="A140" s="1"/>
      <c r="B140" s="1"/>
      <c r="C140" s="1"/>
      <c r="D140"/>
      <c r="E140"/>
      <c r="F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33" customFormat="1">
      <c r="A141"/>
      <c r="B141"/>
      <c r="C141"/>
      <c r="D141"/>
      <c r="E141"/>
      <c r="F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33" customFormat="1">
      <c r="A142" s="1"/>
      <c r="B142" s="1"/>
      <c r="C142" s="1"/>
      <c r="D142"/>
      <c r="E142"/>
      <c r="F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33" customFormat="1">
      <c r="A143"/>
      <c r="B143"/>
      <c r="C143"/>
      <c r="D143"/>
      <c r="E143"/>
      <c r="F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33" customFormat="1">
      <c r="A144"/>
      <c r="B144"/>
      <c r="C144"/>
      <c r="D144"/>
      <c r="E144"/>
      <c r="F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33" customFormat="1">
      <c r="A145" s="2"/>
      <c r="B145" s="2"/>
      <c r="C145" s="2"/>
      <c r="D145"/>
      <c r="E145"/>
      <c r="F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s="33" customFormat="1">
      <c r="A146" s="1"/>
      <c r="B146" s="1"/>
      <c r="C146" s="1"/>
      <c r="D146"/>
      <c r="E146"/>
      <c r="F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s="33" customFormat="1">
      <c r="A147" s="1"/>
      <c r="B147" s="1"/>
      <c r="C147" s="1"/>
      <c r="D147"/>
      <c r="E147"/>
      <c r="F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s="33" customFormat="1">
      <c r="A148"/>
      <c r="B148"/>
      <c r="C148"/>
      <c r="D148"/>
      <c r="E148"/>
      <c r="F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s="33" customFormat="1">
      <c r="A149" s="1"/>
      <c r="B149" s="1"/>
      <c r="C149" s="1"/>
      <c r="D149"/>
      <c r="E149"/>
      <c r="F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s="33" customFormat="1">
      <c r="A150"/>
      <c r="B150"/>
      <c r="C150"/>
      <c r="D150"/>
      <c r="E150"/>
      <c r="F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33" customFormat="1">
      <c r="A151"/>
      <c r="B151"/>
      <c r="C151"/>
      <c r="D151"/>
      <c r="E151"/>
      <c r="F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33" customFormat="1">
      <c r="A152" s="2"/>
      <c r="B152" s="2"/>
      <c r="C152" s="2"/>
      <c r="D152"/>
      <c r="E152"/>
      <c r="F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s="33" customFormat="1">
      <c r="A153" s="1"/>
      <c r="B153" s="1"/>
      <c r="C153" s="1"/>
      <c r="D153"/>
      <c r="E153"/>
      <c r="F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s="33" customFormat="1">
      <c r="A154" s="1"/>
      <c r="B154" s="1"/>
      <c r="C154" s="1"/>
      <c r="D154"/>
      <c r="E154"/>
      <c r="F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s="33" customFormat="1">
      <c r="A155"/>
      <c r="B155"/>
      <c r="C155"/>
      <c r="D155"/>
      <c r="E155"/>
      <c r="F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s="33" customFormat="1">
      <c r="A156" s="1"/>
      <c r="B156" s="1"/>
      <c r="C156" s="1"/>
      <c r="D156"/>
      <c r="E156"/>
      <c r="F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s="33" customFormat="1">
      <c r="A157"/>
      <c r="B157"/>
      <c r="C157"/>
      <c r="D157"/>
      <c r="E157"/>
      <c r="F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s="33" customFormat="1">
      <c r="A158"/>
      <c r="B158"/>
      <c r="C158"/>
      <c r="D158"/>
      <c r="E158"/>
      <c r="F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s="33" customFormat="1">
      <c r="A159" s="2"/>
      <c r="B159" s="2"/>
      <c r="C159" s="2"/>
      <c r="D159"/>
      <c r="E159"/>
      <c r="F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s="33" customFormat="1">
      <c r="A160" s="1"/>
      <c r="B160" s="1"/>
      <c r="C160" s="1"/>
      <c r="D160"/>
      <c r="E160"/>
      <c r="F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s="33" customFormat="1">
      <c r="A161" s="1"/>
      <c r="B161" s="1"/>
      <c r="C161" s="1"/>
      <c r="D161"/>
      <c r="E161"/>
      <c r="F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s="33" customFormat="1">
      <c r="A162"/>
      <c r="B162"/>
      <c r="C162"/>
      <c r="D162"/>
      <c r="E162"/>
      <c r="F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s="33" customFormat="1">
      <c r="A163" s="1"/>
      <c r="B163" s="1"/>
      <c r="C163" s="1"/>
      <c r="D163"/>
      <c r="E163"/>
      <c r="F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s="33" customFormat="1">
      <c r="A164"/>
      <c r="B164"/>
      <c r="C164"/>
      <c r="D164"/>
      <c r="E164"/>
      <c r="F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s="33" customFormat="1">
      <c r="A165"/>
      <c r="B165"/>
      <c r="C165"/>
      <c r="D165"/>
      <c r="E165"/>
      <c r="F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s="33" customFormat="1">
      <c r="A166" s="2"/>
      <c r="B166" s="2"/>
      <c r="C166" s="2"/>
      <c r="D166"/>
      <c r="E166"/>
      <c r="F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s="33" customFormat="1">
      <c r="A167" s="1"/>
      <c r="B167" s="1"/>
      <c r="C167" s="1"/>
      <c r="D167"/>
      <c r="E167"/>
      <c r="F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s="33" customFormat="1">
      <c r="A168" s="1"/>
      <c r="B168" s="1"/>
      <c r="C168" s="1"/>
      <c r="D168"/>
      <c r="E168"/>
      <c r="F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s="33" customFormat="1">
      <c r="A169"/>
      <c r="B169"/>
      <c r="C169"/>
      <c r="D169"/>
      <c r="E169"/>
      <c r="F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s="33" customFormat="1">
      <c r="A170" s="1"/>
      <c r="B170" s="1"/>
      <c r="C170" s="1"/>
      <c r="D170"/>
      <c r="E170"/>
      <c r="F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s="33" customFormat="1">
      <c r="A171"/>
      <c r="B171"/>
      <c r="C171"/>
      <c r="D171"/>
      <c r="E171"/>
      <c r="F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s="33" customFormat="1">
      <c r="A172"/>
      <c r="B172"/>
      <c r="C172"/>
      <c r="D172"/>
      <c r="E172"/>
      <c r="F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s="33" customFormat="1">
      <c r="A173" s="2"/>
      <c r="B173" s="2"/>
      <c r="C173" s="2"/>
      <c r="D173"/>
      <c r="E173"/>
      <c r="F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s="33" customFormat="1">
      <c r="A174" s="1"/>
      <c r="B174" s="1"/>
      <c r="C174" s="1"/>
      <c r="D174"/>
      <c r="E174"/>
      <c r="F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s="33" customFormat="1">
      <c r="A175" s="1"/>
      <c r="B175" s="1"/>
      <c r="C175" s="1"/>
      <c r="D175"/>
      <c r="E175"/>
      <c r="F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s="33" customFormat="1">
      <c r="A176"/>
      <c r="B176"/>
      <c r="C176"/>
      <c r="D176"/>
      <c r="E176"/>
      <c r="F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s="33" customFormat="1">
      <c r="A177" s="1"/>
      <c r="B177" s="1"/>
      <c r="C177" s="1"/>
      <c r="D177"/>
      <c r="E177"/>
      <c r="F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s="33" customFormat="1">
      <c r="A178"/>
      <c r="B178"/>
      <c r="C178"/>
      <c r="D178"/>
      <c r="E178"/>
      <c r="F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s="33" customFormat="1">
      <c r="A179"/>
      <c r="B179"/>
      <c r="C179"/>
      <c r="D179"/>
      <c r="E179"/>
      <c r="F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s="33" customFormat="1">
      <c r="A180" s="2"/>
      <c r="B180" s="2"/>
      <c r="C180" s="2"/>
      <c r="D180"/>
      <c r="E180"/>
      <c r="F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s="33" customFormat="1">
      <c r="A181" s="1"/>
      <c r="B181" s="1"/>
      <c r="C181" s="1"/>
      <c r="D181"/>
      <c r="E181"/>
      <c r="F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s="33" customFormat="1">
      <c r="A182" s="1"/>
      <c r="B182" s="1"/>
      <c r="C182" s="1"/>
      <c r="D182"/>
      <c r="E182"/>
      <c r="F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s="33" customFormat="1">
      <c r="A183"/>
      <c r="B183"/>
      <c r="C183"/>
      <c r="D183"/>
      <c r="E183"/>
      <c r="F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s="33" customFormat="1">
      <c r="A184" s="1"/>
      <c r="B184" s="1"/>
      <c r="C184" s="1"/>
      <c r="D184"/>
      <c r="E184"/>
      <c r="F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s="33" customFormat="1">
      <c r="A185"/>
      <c r="B185"/>
      <c r="C185"/>
      <c r="D185"/>
      <c r="E185"/>
      <c r="F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s="33" customFormat="1">
      <c r="A186"/>
      <c r="B186"/>
      <c r="C186"/>
      <c r="D186"/>
      <c r="E186"/>
      <c r="F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s="33" customFormat="1">
      <c r="A187" s="2"/>
      <c r="B187" s="2"/>
      <c r="C187" s="2"/>
      <c r="D187"/>
      <c r="E187"/>
      <c r="F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s="33" customFormat="1">
      <c r="A188" s="1"/>
      <c r="B188" s="1"/>
      <c r="C188" s="1"/>
      <c r="D188"/>
      <c r="E188"/>
      <c r="F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s="33" customFormat="1">
      <c r="A189" s="1"/>
      <c r="B189" s="1"/>
      <c r="C189" s="1"/>
      <c r="D189"/>
      <c r="E189"/>
      <c r="F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s="33" customFormat="1">
      <c r="A190"/>
      <c r="B190"/>
      <c r="C190"/>
      <c r="D190"/>
      <c r="E190"/>
      <c r="F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s="33" customFormat="1">
      <c r="A191" s="1"/>
      <c r="B191" s="1"/>
      <c r="C191" s="1"/>
      <c r="D191"/>
      <c r="E191"/>
      <c r="F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s="33" customFormat="1">
      <c r="A192"/>
      <c r="B192"/>
      <c r="C192"/>
      <c r="D192"/>
      <c r="E192"/>
      <c r="F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s="33" customFormat="1">
      <c r="A193"/>
      <c r="B193"/>
      <c r="C193"/>
      <c r="D193"/>
      <c r="E193"/>
      <c r="F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s="33" customFormat="1">
      <c r="A194" s="2"/>
      <c r="B194" s="2"/>
      <c r="C194" s="2"/>
      <c r="D194"/>
      <c r="E194"/>
      <c r="F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s="33" customFormat="1">
      <c r="A195" s="1"/>
      <c r="B195" s="1"/>
      <c r="C195" s="1"/>
      <c r="D195"/>
      <c r="E195"/>
      <c r="F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s="33" customFormat="1">
      <c r="A196" s="1"/>
      <c r="B196" s="1"/>
      <c r="C196" s="1"/>
      <c r="D196"/>
      <c r="E196"/>
      <c r="F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s="33" customFormat="1">
      <c r="A197"/>
      <c r="B197"/>
      <c r="C197"/>
      <c r="D197"/>
      <c r="E197"/>
      <c r="F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s="33" customFormat="1">
      <c r="A198" s="1"/>
      <c r="B198" s="1"/>
      <c r="C198" s="1"/>
      <c r="D198"/>
      <c r="E198"/>
      <c r="F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s="33" customFormat="1">
      <c r="A199"/>
      <c r="B199"/>
      <c r="C199"/>
      <c r="D199"/>
      <c r="E199"/>
      <c r="F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s="33" customFormat="1">
      <c r="A200"/>
      <c r="B200"/>
      <c r="C200"/>
      <c r="D200"/>
      <c r="E200"/>
      <c r="F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s="33" customFormat="1">
      <c r="A201" s="2"/>
      <c r="B201" s="2"/>
      <c r="C201" s="2"/>
      <c r="D201"/>
      <c r="E201"/>
      <c r="F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s="33" customFormat="1">
      <c r="A202" s="1"/>
      <c r="B202" s="1"/>
      <c r="C202" s="1"/>
      <c r="D202"/>
      <c r="E202"/>
      <c r="F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s="33" customFormat="1">
      <c r="A203" s="1"/>
      <c r="B203" s="1"/>
      <c r="C203" s="1"/>
      <c r="D203"/>
      <c r="E203"/>
      <c r="F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s="33" customFormat="1">
      <c r="A204"/>
      <c r="B204"/>
      <c r="C204"/>
      <c r="D204"/>
      <c r="E204"/>
      <c r="F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s="33" customFormat="1">
      <c r="A205" s="1"/>
      <c r="B205" s="1"/>
      <c r="C205" s="1"/>
      <c r="D205"/>
      <c r="E205"/>
      <c r="F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s="33" customFormat="1">
      <c r="A206"/>
      <c r="B206"/>
      <c r="C206"/>
      <c r="D206"/>
      <c r="E206"/>
      <c r="F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s="33" customFormat="1">
      <c r="A207"/>
      <c r="B207"/>
      <c r="C207"/>
      <c r="D207"/>
      <c r="E207"/>
      <c r="F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s="33" customFormat="1">
      <c r="A208" s="2"/>
      <c r="B208" s="2"/>
      <c r="C208" s="2"/>
      <c r="D208"/>
      <c r="E208"/>
      <c r="F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s="33" customFormat="1">
      <c r="A209" s="1"/>
      <c r="B209" s="1"/>
      <c r="C209" s="1"/>
      <c r="D209"/>
      <c r="E209"/>
      <c r="F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s="33" customFormat="1">
      <c r="A210" s="1"/>
      <c r="B210" s="1"/>
      <c r="C210" s="1"/>
      <c r="D210"/>
      <c r="E210"/>
      <c r="F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s="33" customFormat="1">
      <c r="A211"/>
      <c r="B211"/>
      <c r="C211"/>
      <c r="D211"/>
      <c r="E211"/>
      <c r="F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s="33" customFormat="1">
      <c r="A212" s="1"/>
      <c r="B212" s="1"/>
      <c r="C212" s="1"/>
      <c r="D212"/>
      <c r="E212"/>
      <c r="F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s="33" customFormat="1">
      <c r="A213"/>
      <c r="B213"/>
      <c r="C213"/>
      <c r="D213"/>
      <c r="E213"/>
      <c r="F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s="33" customFormat="1">
      <c r="A214"/>
      <c r="B214"/>
      <c r="C214"/>
      <c r="D214"/>
      <c r="E214"/>
      <c r="F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s="33" customFormat="1">
      <c r="A215" s="2"/>
      <c r="B215" s="2"/>
      <c r="C215" s="2"/>
      <c r="D215"/>
      <c r="E215"/>
      <c r="F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s="33" customFormat="1">
      <c r="A216" s="1"/>
      <c r="B216" s="1"/>
      <c r="C216" s="1"/>
      <c r="D216"/>
      <c r="E216"/>
      <c r="F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s="33" customFormat="1">
      <c r="A217" s="1"/>
      <c r="B217" s="1"/>
      <c r="C217" s="1"/>
      <c r="D217"/>
      <c r="E217"/>
      <c r="F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s="33" customFormat="1">
      <c r="A218"/>
      <c r="B218"/>
      <c r="C218"/>
      <c r="D218"/>
      <c r="E218"/>
      <c r="F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s="33" customFormat="1">
      <c r="A219" s="1"/>
      <c r="B219" s="1"/>
      <c r="C219" s="1"/>
      <c r="D219"/>
      <c r="E219"/>
      <c r="F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s="33" customFormat="1">
      <c r="A220"/>
      <c r="B220"/>
      <c r="C220"/>
      <c r="D220"/>
      <c r="E220"/>
      <c r="F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s="33" customFormat="1">
      <c r="A221"/>
      <c r="B221"/>
      <c r="C221"/>
      <c r="D221"/>
      <c r="E221"/>
      <c r="F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s="33" customFormat="1">
      <c r="A222" s="2"/>
      <c r="B222" s="2"/>
      <c r="C222" s="2"/>
      <c r="D222"/>
      <c r="E222"/>
      <c r="F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s="33" customFormat="1">
      <c r="A223" s="1"/>
      <c r="B223" s="1"/>
      <c r="C223" s="1"/>
      <c r="D223"/>
      <c r="E223"/>
      <c r="F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s="33" customFormat="1">
      <c r="A224" s="1"/>
      <c r="B224" s="1"/>
      <c r="C224" s="1"/>
      <c r="D224"/>
      <c r="E224"/>
      <c r="F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s="33" customFormat="1">
      <c r="A225"/>
      <c r="B225"/>
      <c r="C225"/>
      <c r="D225"/>
      <c r="E225"/>
      <c r="F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s="33" customFormat="1">
      <c r="A226" s="1"/>
      <c r="B226" s="1"/>
      <c r="C226" s="1"/>
      <c r="D226"/>
      <c r="E226"/>
      <c r="F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s="33" customFormat="1">
      <c r="A227"/>
      <c r="B227"/>
      <c r="C227"/>
      <c r="D227"/>
      <c r="E227"/>
      <c r="F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s="33" customFormat="1">
      <c r="A228"/>
      <c r="B228"/>
      <c r="C228"/>
      <c r="D228"/>
      <c r="E228"/>
      <c r="F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s="33" customFormat="1">
      <c r="A229" s="2"/>
      <c r="B229" s="2"/>
      <c r="C229" s="2"/>
      <c r="D229"/>
      <c r="E229"/>
      <c r="F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s="33" customFormat="1">
      <c r="A230" s="1"/>
      <c r="B230" s="1"/>
      <c r="C230" s="1"/>
      <c r="D230"/>
      <c r="E230"/>
      <c r="F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s="33" customFormat="1">
      <c r="A231" s="1"/>
      <c r="B231" s="1"/>
      <c r="C231" s="1"/>
      <c r="D231"/>
      <c r="E231"/>
      <c r="F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s="33" customFormat="1">
      <c r="A232"/>
      <c r="B232"/>
      <c r="C232"/>
      <c r="D232"/>
      <c r="E232"/>
      <c r="F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s="33" customFormat="1">
      <c r="A233" s="1"/>
      <c r="B233" s="1"/>
      <c r="C233" s="1"/>
      <c r="D233"/>
      <c r="E233"/>
      <c r="F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s="33" customFormat="1">
      <c r="A234"/>
      <c r="B234"/>
      <c r="C234"/>
      <c r="D234"/>
      <c r="E234"/>
      <c r="F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s="33" customFormat="1">
      <c r="A235"/>
      <c r="B235"/>
      <c r="C235"/>
      <c r="D235"/>
      <c r="E235"/>
      <c r="F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s="33" customFormat="1">
      <c r="A236" s="2"/>
      <c r="B236" s="2"/>
      <c r="C236" s="2"/>
      <c r="D236"/>
      <c r="E236"/>
      <c r="F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s="33" customFormat="1">
      <c r="A237" s="1"/>
      <c r="B237" s="1"/>
      <c r="C237" s="1"/>
      <c r="D237"/>
      <c r="E237"/>
      <c r="F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s="33" customFormat="1">
      <c r="A238" s="1"/>
      <c r="B238" s="1"/>
      <c r="C238" s="1"/>
      <c r="D238"/>
      <c r="E238"/>
      <c r="F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s="33" customFormat="1">
      <c r="A239"/>
      <c r="B239"/>
      <c r="C239"/>
      <c r="D239"/>
      <c r="E239"/>
      <c r="F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s="33" customFormat="1">
      <c r="A240" s="1"/>
      <c r="B240" s="1"/>
      <c r="C240" s="1"/>
      <c r="D240"/>
      <c r="E240"/>
      <c r="F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s="33" customFormat="1">
      <c r="A241"/>
      <c r="B241"/>
      <c r="C241"/>
      <c r="D241"/>
      <c r="E241"/>
      <c r="F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s="33" customFormat="1">
      <c r="A242"/>
      <c r="B242"/>
      <c r="C242"/>
      <c r="D242"/>
      <c r="E242"/>
      <c r="F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s="33" customFormat="1">
      <c r="A243" s="2"/>
      <c r="B243" s="2"/>
      <c r="C243" s="2"/>
      <c r="D243"/>
      <c r="E243"/>
      <c r="F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s="33" customFormat="1">
      <c r="A244" s="1"/>
      <c r="B244" s="1"/>
      <c r="C244" s="1"/>
      <c r="D244"/>
      <c r="E244"/>
      <c r="F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s="33" customFormat="1">
      <c r="A245" s="1"/>
      <c r="B245" s="1"/>
      <c r="C245" s="1"/>
      <c r="D245"/>
      <c r="E245"/>
      <c r="F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s="33" customFormat="1">
      <c r="A246"/>
      <c r="B246"/>
      <c r="C246"/>
      <c r="D246"/>
      <c r="E246"/>
      <c r="F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s="33" customFormat="1">
      <c r="A247" s="1"/>
      <c r="B247" s="1"/>
      <c r="C247" s="1"/>
      <c r="D247"/>
      <c r="E247"/>
      <c r="F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s="33" customFormat="1">
      <c r="A248"/>
      <c r="B248"/>
      <c r="C248"/>
      <c r="D248"/>
      <c r="E248"/>
      <c r="F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s="33" customFormat="1">
      <c r="A249"/>
      <c r="B249"/>
      <c r="C249"/>
      <c r="D249"/>
      <c r="E249"/>
      <c r="F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s="33" customFormat="1">
      <c r="A250" s="2"/>
      <c r="B250" s="2"/>
      <c r="C250" s="2"/>
      <c r="D250"/>
      <c r="E250"/>
      <c r="F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s="33" customFormat="1">
      <c r="A251" s="1"/>
      <c r="B251" s="1"/>
      <c r="C251" s="1"/>
      <c r="D251"/>
      <c r="E251"/>
      <c r="F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s="33" customFormat="1">
      <c r="A252" s="1"/>
      <c r="B252" s="1"/>
      <c r="C252" s="1"/>
      <c r="D252"/>
      <c r="E252"/>
      <c r="F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s="33" customFormat="1">
      <c r="A253"/>
      <c r="B253"/>
      <c r="C253"/>
      <c r="D253"/>
      <c r="E253"/>
      <c r="F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s="33" customFormat="1">
      <c r="A254" s="1"/>
      <c r="B254" s="1"/>
      <c r="C254" s="1"/>
      <c r="D254"/>
      <c r="E254"/>
      <c r="F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s="33" customFormat="1">
      <c r="A255"/>
      <c r="B255"/>
      <c r="C255"/>
      <c r="D255"/>
      <c r="E255"/>
      <c r="F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s="33" customFormat="1">
      <c r="A256"/>
      <c r="B256"/>
      <c r="C256"/>
      <c r="D256"/>
      <c r="E256"/>
      <c r="F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s="33" customFormat="1">
      <c r="A257" s="2"/>
      <c r="B257" s="2"/>
      <c r="C257" s="2"/>
      <c r="D257"/>
      <c r="E257"/>
      <c r="F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s="33" customFormat="1">
      <c r="A258" s="1"/>
      <c r="B258" s="1"/>
      <c r="C258" s="1"/>
      <c r="D258"/>
      <c r="E258"/>
      <c r="F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s="33" customFormat="1">
      <c r="A259" s="1"/>
      <c r="B259" s="1"/>
      <c r="C259" s="1"/>
      <c r="D259"/>
      <c r="E259"/>
      <c r="F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s="33" customFormat="1">
      <c r="A260"/>
      <c r="B260"/>
      <c r="C260"/>
      <c r="D260"/>
      <c r="E260"/>
      <c r="F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s="33" customFormat="1">
      <c r="A261" s="1"/>
      <c r="B261" s="1"/>
      <c r="C261" s="1"/>
      <c r="D261"/>
      <c r="E261"/>
      <c r="F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s="33" customFormat="1">
      <c r="A262"/>
      <c r="B262"/>
      <c r="C262"/>
      <c r="D262"/>
      <c r="E262"/>
      <c r="F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s="33" customFormat="1">
      <c r="A263"/>
      <c r="B263"/>
      <c r="C263"/>
      <c r="D263"/>
      <c r="E263"/>
      <c r="F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33" customFormat="1">
      <c r="A264" s="2"/>
      <c r="B264" s="2"/>
      <c r="C264" s="2"/>
      <c r="D264"/>
      <c r="E264"/>
      <c r="F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s="33" customFormat="1">
      <c r="A265" s="1"/>
      <c r="B265" s="1"/>
      <c r="C265" s="1"/>
      <c r="D265"/>
      <c r="E265"/>
      <c r="F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s="33" customFormat="1">
      <c r="A266" s="1"/>
      <c r="B266" s="1"/>
      <c r="C266" s="1"/>
      <c r="D266"/>
      <c r="E266"/>
      <c r="F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s="33" customFormat="1">
      <c r="A267"/>
      <c r="B267"/>
      <c r="C267"/>
      <c r="D267"/>
      <c r="E267"/>
      <c r="F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s="33" customFormat="1">
      <c r="A268" s="1"/>
      <c r="B268" s="1"/>
      <c r="C268" s="1"/>
      <c r="D268"/>
      <c r="E268"/>
      <c r="F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s="33" customFormat="1">
      <c r="A269"/>
      <c r="B269"/>
      <c r="C269"/>
      <c r="D269"/>
      <c r="E269"/>
      <c r="F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s="33" customFormat="1">
      <c r="A270"/>
      <c r="B270"/>
      <c r="C270"/>
      <c r="D270"/>
      <c r="E270"/>
      <c r="F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s="33" customFormat="1">
      <c r="A271" s="1"/>
      <c r="B271" s="1"/>
      <c r="C271" s="1"/>
      <c r="D271"/>
      <c r="E271"/>
      <c r="F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s="33" customFormat="1">
      <c r="A272"/>
      <c r="B272"/>
      <c r="C272"/>
      <c r="D272"/>
      <c r="E272"/>
      <c r="F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s="33" customFormat="1">
      <c r="A273"/>
      <c r="B273"/>
      <c r="C273"/>
      <c r="D273"/>
      <c r="E273"/>
      <c r="F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s="33" customFormat="1">
      <c r="A274" s="2"/>
      <c r="B274" s="2"/>
      <c r="C274" s="2"/>
      <c r="D274"/>
      <c r="E274"/>
      <c r="F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s="33" customFormat="1">
      <c r="A275" s="1"/>
      <c r="B275" s="1"/>
      <c r="C275" s="1"/>
      <c r="D275"/>
      <c r="E275"/>
      <c r="F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s="33" customFormat="1">
      <c r="A276" s="1"/>
      <c r="B276" s="1"/>
      <c r="C276" s="1"/>
      <c r="D276"/>
      <c r="E276"/>
      <c r="F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s="33" customFormat="1">
      <c r="A277"/>
      <c r="B277"/>
      <c r="C277"/>
      <c r="D277"/>
      <c r="E277"/>
      <c r="F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s="33" customFormat="1">
      <c r="A278" s="1"/>
      <c r="B278" s="1"/>
      <c r="C278" s="1"/>
      <c r="D278"/>
      <c r="E278"/>
      <c r="F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s="33" customFormat="1">
      <c r="A279"/>
      <c r="B279"/>
      <c r="C279"/>
      <c r="D279"/>
      <c r="E279"/>
      <c r="F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s="33" customFormat="1">
      <c r="A280"/>
      <c r="B280"/>
      <c r="C280"/>
      <c r="D280"/>
      <c r="E280"/>
      <c r="F280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s="33" customFormat="1">
      <c r="A281" s="2"/>
      <c r="B281" s="2"/>
      <c r="C281" s="2"/>
      <c r="D281"/>
      <c r="E281"/>
      <c r="F28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s="33" customFormat="1">
      <c r="A282" s="1"/>
      <c r="B282" s="1"/>
      <c r="C282" s="1"/>
      <c r="D282"/>
      <c r="E282"/>
      <c r="F282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s="33" customFormat="1">
      <c r="A283" s="1"/>
      <c r="B283" s="1"/>
      <c r="C283" s="1"/>
      <c r="D283"/>
      <c r="E283"/>
      <c r="F283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s="33" customFormat="1">
      <c r="A284"/>
      <c r="B284"/>
      <c r="C284"/>
      <c r="D284"/>
      <c r="E284"/>
      <c r="F284"/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1:20" s="33" customFormat="1">
      <c r="A285" s="1"/>
      <c r="B285" s="1"/>
      <c r="C285" s="1"/>
      <c r="D285"/>
      <c r="E285"/>
      <c r="F285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s="33" customFormat="1">
      <c r="A286"/>
      <c r="B286"/>
      <c r="C286"/>
      <c r="D286"/>
      <c r="E286"/>
      <c r="F286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s="33" customFormat="1">
      <c r="A287"/>
      <c r="B287"/>
      <c r="C287"/>
      <c r="D287"/>
      <c r="E287"/>
      <c r="F287"/>
      <c r="H287"/>
      <c r="I287"/>
      <c r="J287"/>
      <c r="K287"/>
      <c r="L287"/>
      <c r="M287"/>
      <c r="N287"/>
      <c r="O287"/>
      <c r="P287"/>
      <c r="Q287"/>
      <c r="R287"/>
      <c r="S287"/>
      <c r="T287"/>
    </row>
    <row r="288" spans="1:20" s="33" customFormat="1">
      <c r="A288" s="2"/>
      <c r="B288" s="2"/>
      <c r="C288" s="2"/>
      <c r="D288"/>
      <c r="E288"/>
      <c r="F288"/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1:20" s="33" customFormat="1">
      <c r="A289" s="1"/>
      <c r="B289" s="1"/>
      <c r="C289" s="1"/>
      <c r="D289"/>
      <c r="E289"/>
      <c r="F289"/>
      <c r="H289"/>
      <c r="I289"/>
      <c r="J289"/>
      <c r="K289"/>
      <c r="L289"/>
      <c r="M289"/>
      <c r="N289"/>
      <c r="O289"/>
      <c r="P289"/>
      <c r="Q289"/>
      <c r="R289"/>
      <c r="S289"/>
      <c r="T289"/>
    </row>
    <row r="290" spans="1:20" s="33" customFormat="1">
      <c r="A290" s="1"/>
      <c r="B290" s="1"/>
      <c r="C290" s="1"/>
      <c r="D290"/>
      <c r="E290"/>
      <c r="F290"/>
      <c r="H290"/>
      <c r="I290"/>
      <c r="J290"/>
      <c r="K290"/>
      <c r="L290"/>
      <c r="M290"/>
      <c r="N290"/>
      <c r="O290"/>
      <c r="P290"/>
      <c r="Q290"/>
      <c r="R290"/>
      <c r="S290"/>
      <c r="T290"/>
    </row>
    <row r="291" spans="1:20" s="33" customFormat="1">
      <c r="A291"/>
      <c r="B291"/>
      <c r="C291"/>
      <c r="D291"/>
      <c r="E291"/>
      <c r="F291"/>
      <c r="H291"/>
      <c r="I291"/>
      <c r="J291"/>
      <c r="K291"/>
      <c r="L291"/>
      <c r="M291"/>
      <c r="N291"/>
      <c r="O291"/>
      <c r="P291"/>
      <c r="Q291"/>
      <c r="R291"/>
      <c r="S291"/>
      <c r="T291"/>
    </row>
    <row r="292" spans="1:20" s="33" customFormat="1">
      <c r="A292" s="1"/>
      <c r="B292" s="1"/>
      <c r="C292" s="1"/>
      <c r="D292"/>
      <c r="E292"/>
      <c r="F292"/>
      <c r="H292"/>
      <c r="I292"/>
      <c r="J292"/>
      <c r="K292"/>
      <c r="L292"/>
      <c r="M292"/>
      <c r="N292"/>
      <c r="O292"/>
      <c r="P292"/>
      <c r="Q292"/>
      <c r="R292"/>
      <c r="S292"/>
      <c r="T292"/>
    </row>
    <row r="293" spans="1:20" s="33" customFormat="1">
      <c r="A293"/>
      <c r="B293"/>
      <c r="C293"/>
      <c r="D293"/>
      <c r="E293"/>
      <c r="F293"/>
      <c r="H293"/>
      <c r="I293"/>
      <c r="J293"/>
      <c r="K293"/>
      <c r="L293"/>
      <c r="M293"/>
      <c r="N293"/>
      <c r="O293"/>
      <c r="P293"/>
      <c r="Q293"/>
      <c r="R293"/>
      <c r="S293"/>
      <c r="T293"/>
    </row>
    <row r="294" spans="1:20" s="33" customFormat="1">
      <c r="A294"/>
      <c r="B294"/>
      <c r="C294"/>
      <c r="D294"/>
      <c r="E294"/>
      <c r="F294"/>
      <c r="H294"/>
      <c r="I294"/>
      <c r="J294"/>
      <c r="K294"/>
      <c r="L294"/>
      <c r="M294"/>
      <c r="N294"/>
      <c r="O294"/>
      <c r="P294"/>
      <c r="Q294"/>
      <c r="R294"/>
      <c r="S294"/>
      <c r="T294"/>
    </row>
    <row r="295" spans="1:20" s="33" customFormat="1">
      <c r="A295" s="2"/>
      <c r="B295" s="2"/>
      <c r="C295" s="2"/>
      <c r="D295"/>
      <c r="E295"/>
      <c r="F295"/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1:20" s="33" customFormat="1">
      <c r="A296" s="1"/>
      <c r="B296" s="1"/>
      <c r="C296" s="1"/>
      <c r="D296"/>
      <c r="E296"/>
      <c r="F296"/>
      <c r="H296"/>
      <c r="I296"/>
      <c r="J296"/>
      <c r="K296"/>
      <c r="L296"/>
      <c r="M296"/>
      <c r="N296"/>
      <c r="O296"/>
      <c r="P296"/>
      <c r="Q296"/>
      <c r="R296"/>
      <c r="S296"/>
      <c r="T296"/>
    </row>
    <row r="297" spans="1:20" s="33" customFormat="1">
      <c r="A297" s="1"/>
      <c r="B297" s="1"/>
      <c r="C297" s="1"/>
      <c r="D297"/>
      <c r="E297"/>
      <c r="F297"/>
      <c r="H297"/>
      <c r="I297"/>
      <c r="J297"/>
      <c r="K297"/>
      <c r="L297"/>
      <c r="M297"/>
      <c r="N297"/>
      <c r="O297"/>
      <c r="P297"/>
      <c r="Q297"/>
      <c r="R297"/>
      <c r="S297"/>
      <c r="T297"/>
    </row>
    <row r="298" spans="1:20" s="33" customFormat="1">
      <c r="A298"/>
      <c r="B298"/>
      <c r="C298"/>
      <c r="D298"/>
      <c r="E298"/>
      <c r="F298"/>
      <c r="H298"/>
      <c r="I298"/>
      <c r="J298"/>
      <c r="K298"/>
      <c r="L298"/>
      <c r="M298"/>
      <c r="N298"/>
      <c r="O298"/>
      <c r="P298"/>
      <c r="Q298"/>
      <c r="R298"/>
      <c r="S298"/>
      <c r="T298"/>
    </row>
    <row r="299" spans="1:20" s="33" customFormat="1">
      <c r="A299" s="1"/>
      <c r="B299" s="1"/>
      <c r="C299" s="1"/>
      <c r="D299"/>
      <c r="E299"/>
      <c r="F299"/>
      <c r="H299"/>
      <c r="I299"/>
      <c r="J299"/>
      <c r="K299"/>
      <c r="L299"/>
      <c r="M299"/>
      <c r="N299"/>
      <c r="O299"/>
      <c r="P299"/>
      <c r="Q299"/>
      <c r="R299"/>
      <c r="S299"/>
      <c r="T299"/>
    </row>
    <row r="300" spans="1:20" s="33" customFormat="1">
      <c r="A300"/>
      <c r="B300"/>
      <c r="C300"/>
      <c r="D300"/>
      <c r="E300"/>
      <c r="F300"/>
      <c r="H300"/>
      <c r="I300"/>
      <c r="J300"/>
      <c r="K300"/>
      <c r="L300"/>
      <c r="M300"/>
      <c r="N300"/>
      <c r="O300"/>
      <c r="P300"/>
      <c r="Q300"/>
      <c r="R300"/>
      <c r="S300"/>
      <c r="T300"/>
    </row>
    <row r="301" spans="1:20" s="33" customFormat="1">
      <c r="A301"/>
      <c r="B301"/>
      <c r="C301"/>
      <c r="D301"/>
      <c r="E301"/>
      <c r="F301"/>
      <c r="H301"/>
      <c r="I301"/>
      <c r="J301"/>
      <c r="K301"/>
      <c r="L301"/>
      <c r="M301"/>
      <c r="N301"/>
      <c r="O301"/>
      <c r="P301"/>
      <c r="Q301"/>
      <c r="R301"/>
      <c r="S301"/>
      <c r="T301"/>
    </row>
    <row r="302" spans="1:20" s="33" customFormat="1">
      <c r="A302" s="2"/>
      <c r="B302" s="2"/>
      <c r="C302" s="2"/>
      <c r="D302"/>
      <c r="E302"/>
      <c r="F302"/>
      <c r="H302"/>
      <c r="I302"/>
      <c r="J302"/>
      <c r="K302"/>
      <c r="L302"/>
      <c r="M302"/>
      <c r="N302"/>
      <c r="O302"/>
      <c r="P302"/>
      <c r="Q302"/>
      <c r="R302"/>
      <c r="S302"/>
      <c r="T302"/>
    </row>
    <row r="303" spans="1:20" s="33" customFormat="1">
      <c r="A303" s="1"/>
      <c r="B303" s="1"/>
      <c r="C303" s="1"/>
      <c r="D303"/>
      <c r="E303"/>
      <c r="F303"/>
      <c r="H303"/>
      <c r="I303"/>
      <c r="J303"/>
      <c r="K303"/>
      <c r="L303"/>
      <c r="M303"/>
      <c r="N303"/>
      <c r="O303"/>
      <c r="P303"/>
      <c r="Q303"/>
      <c r="R303"/>
      <c r="S303"/>
      <c r="T303"/>
    </row>
    <row r="304" spans="1:20" s="33" customFormat="1">
      <c r="A304" s="1"/>
      <c r="B304" s="1"/>
      <c r="C304" s="1"/>
      <c r="D304"/>
      <c r="E304"/>
      <c r="F304"/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1:20" s="33" customFormat="1">
      <c r="A305"/>
      <c r="B305"/>
      <c r="C305"/>
      <c r="D305"/>
      <c r="E305"/>
      <c r="F305"/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1:20" s="33" customFormat="1">
      <c r="A306" s="1"/>
      <c r="B306" s="1"/>
      <c r="C306" s="1"/>
      <c r="D306"/>
      <c r="E306"/>
      <c r="F306"/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1:20" s="33" customFormat="1">
      <c r="A307"/>
      <c r="B307"/>
      <c r="C307"/>
      <c r="D307"/>
      <c r="E307"/>
      <c r="F307"/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1:20" s="33" customFormat="1">
      <c r="A308"/>
      <c r="B308"/>
      <c r="C308"/>
      <c r="D308"/>
      <c r="E308"/>
      <c r="F308"/>
      <c r="H308"/>
      <c r="I308"/>
      <c r="J308"/>
      <c r="K308"/>
      <c r="L308"/>
      <c r="M308"/>
      <c r="N308"/>
      <c r="O308"/>
      <c r="P308"/>
      <c r="Q308"/>
      <c r="R308"/>
      <c r="S308"/>
      <c r="T308"/>
    </row>
    <row r="309" spans="1:20" s="33" customFormat="1">
      <c r="A309" s="2"/>
      <c r="B309" s="2"/>
      <c r="C309" s="2"/>
      <c r="D309"/>
      <c r="E309"/>
      <c r="F309"/>
      <c r="H309"/>
      <c r="I309"/>
      <c r="J309"/>
      <c r="K309"/>
      <c r="L309"/>
      <c r="M309"/>
      <c r="N309"/>
      <c r="O309"/>
      <c r="P309"/>
      <c r="Q309"/>
      <c r="R309"/>
      <c r="S309"/>
      <c r="T309"/>
    </row>
    <row r="310" spans="1:20" s="33" customFormat="1">
      <c r="A310" s="1"/>
      <c r="B310" s="1"/>
      <c r="C310" s="1"/>
      <c r="D310"/>
      <c r="E310"/>
      <c r="F310"/>
      <c r="H310"/>
      <c r="I310"/>
      <c r="J310"/>
      <c r="K310"/>
      <c r="L310"/>
      <c r="M310"/>
      <c r="N310"/>
      <c r="O310"/>
      <c r="P310"/>
      <c r="Q310"/>
      <c r="R310"/>
      <c r="S310"/>
      <c r="T310"/>
    </row>
    <row r="311" spans="1:20" s="33" customFormat="1">
      <c r="A311" s="1"/>
      <c r="B311" s="1"/>
      <c r="C311" s="1"/>
      <c r="D311"/>
      <c r="E311"/>
      <c r="F311"/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1:20" s="33" customFormat="1">
      <c r="A312"/>
      <c r="B312"/>
      <c r="C312"/>
      <c r="D312"/>
      <c r="E312"/>
      <c r="F312"/>
      <c r="H312"/>
      <c r="I312"/>
      <c r="J312"/>
      <c r="K312"/>
      <c r="L312"/>
      <c r="M312"/>
      <c r="N312"/>
      <c r="O312"/>
      <c r="P312"/>
      <c r="Q312"/>
      <c r="R312"/>
      <c r="S312"/>
      <c r="T312"/>
    </row>
    <row r="313" spans="1:20" s="33" customFormat="1">
      <c r="A313" s="1"/>
      <c r="B313" s="1"/>
      <c r="C313" s="1"/>
      <c r="D313"/>
      <c r="E313"/>
      <c r="F313"/>
      <c r="H313"/>
      <c r="I313"/>
      <c r="J313"/>
      <c r="K313"/>
      <c r="L313"/>
      <c r="M313"/>
      <c r="N313"/>
      <c r="O313"/>
      <c r="P313"/>
      <c r="Q313"/>
      <c r="R313"/>
      <c r="S313"/>
      <c r="T313"/>
    </row>
    <row r="314" spans="1:20" s="33" customFormat="1">
      <c r="A314"/>
      <c r="B314"/>
      <c r="C314"/>
      <c r="D314"/>
      <c r="E314"/>
      <c r="F314"/>
      <c r="H314"/>
      <c r="I314"/>
      <c r="J314"/>
      <c r="K314"/>
      <c r="L314"/>
      <c r="M314"/>
      <c r="N314"/>
      <c r="O314"/>
      <c r="P314"/>
      <c r="Q314"/>
      <c r="R314"/>
      <c r="S314"/>
      <c r="T314"/>
    </row>
    <row r="315" spans="1:20" s="33" customFormat="1">
      <c r="A315"/>
      <c r="B315"/>
      <c r="C315"/>
      <c r="D315"/>
      <c r="E315"/>
      <c r="F315"/>
      <c r="H315"/>
      <c r="I315"/>
      <c r="J315"/>
      <c r="K315"/>
      <c r="L315"/>
      <c r="M315"/>
      <c r="N315"/>
      <c r="O315"/>
      <c r="P315"/>
      <c r="Q315"/>
      <c r="R315"/>
      <c r="S315"/>
      <c r="T315"/>
    </row>
    <row r="316" spans="1:20" s="33" customFormat="1">
      <c r="A316" s="2"/>
      <c r="B316" s="2"/>
      <c r="C316" s="2"/>
      <c r="D316"/>
      <c r="E316"/>
      <c r="F316"/>
      <c r="H316"/>
      <c r="I316"/>
      <c r="J316"/>
      <c r="K316"/>
      <c r="L316"/>
      <c r="M316"/>
      <c r="N316"/>
      <c r="O316"/>
      <c r="P316"/>
      <c r="Q316"/>
      <c r="R316"/>
      <c r="S316"/>
      <c r="T316"/>
    </row>
    <row r="317" spans="1:20" s="33" customFormat="1">
      <c r="A317" s="1"/>
      <c r="B317" s="1"/>
      <c r="C317" s="1"/>
      <c r="D317"/>
      <c r="E317"/>
      <c r="F317"/>
      <c r="H317"/>
      <c r="I317"/>
      <c r="J317"/>
      <c r="K317"/>
      <c r="L317"/>
      <c r="M317"/>
      <c r="N317"/>
      <c r="O317"/>
      <c r="P317"/>
      <c r="Q317"/>
      <c r="R317"/>
      <c r="S317"/>
      <c r="T317"/>
    </row>
    <row r="318" spans="1:20" s="33" customFormat="1">
      <c r="A318" s="1"/>
      <c r="B318" s="1"/>
      <c r="C318" s="1"/>
      <c r="D318"/>
      <c r="E318"/>
      <c r="F318"/>
      <c r="H318"/>
      <c r="I318"/>
      <c r="J318"/>
      <c r="K318"/>
      <c r="L318"/>
      <c r="M318"/>
      <c r="N318"/>
      <c r="O318"/>
      <c r="P318"/>
      <c r="Q318"/>
      <c r="R318"/>
      <c r="S318"/>
      <c r="T318"/>
    </row>
    <row r="319" spans="1:20" s="33" customFormat="1">
      <c r="A319"/>
      <c r="B319"/>
      <c r="C319"/>
      <c r="D319"/>
      <c r="E319"/>
      <c r="F319"/>
      <c r="H319"/>
      <c r="I319"/>
      <c r="J319"/>
      <c r="K319"/>
      <c r="L319"/>
      <c r="M319"/>
      <c r="N319"/>
      <c r="O319"/>
      <c r="P319"/>
      <c r="Q319"/>
      <c r="R319"/>
      <c r="S319"/>
      <c r="T319"/>
    </row>
    <row r="320" spans="1:20" s="33" customFormat="1">
      <c r="A320" s="1"/>
      <c r="B320" s="1"/>
      <c r="C320" s="1"/>
      <c r="D320"/>
      <c r="E320"/>
      <c r="F320"/>
      <c r="H320"/>
      <c r="I320"/>
      <c r="J320"/>
      <c r="K320"/>
      <c r="L320"/>
      <c r="M320"/>
      <c r="N320"/>
      <c r="O320"/>
      <c r="P320"/>
      <c r="Q320"/>
      <c r="R320"/>
      <c r="S320"/>
      <c r="T320"/>
    </row>
    <row r="321" spans="1:20" s="33" customFormat="1">
      <c r="A321"/>
      <c r="B321"/>
      <c r="C321"/>
      <c r="D321"/>
      <c r="E321"/>
      <c r="F321"/>
      <c r="H321"/>
      <c r="I321"/>
      <c r="J321"/>
      <c r="K321"/>
      <c r="L321"/>
      <c r="M321"/>
      <c r="N321"/>
      <c r="O321"/>
      <c r="P321"/>
      <c r="Q321"/>
      <c r="R321"/>
      <c r="S321"/>
      <c r="T321"/>
    </row>
    <row r="322" spans="1:20" s="33" customFormat="1">
      <c r="A322"/>
      <c r="B322"/>
      <c r="C322"/>
      <c r="D322"/>
      <c r="E322"/>
      <c r="F322"/>
      <c r="H322"/>
      <c r="I322"/>
      <c r="J322"/>
      <c r="K322"/>
      <c r="L322"/>
      <c r="M322"/>
      <c r="N322"/>
      <c r="O322"/>
      <c r="P322"/>
      <c r="Q322"/>
      <c r="R322"/>
      <c r="S322"/>
      <c r="T322"/>
    </row>
    <row r="323" spans="1:20" s="33" customFormat="1">
      <c r="A323" s="2"/>
      <c r="B323" s="2"/>
      <c r="C323" s="2"/>
      <c r="D323"/>
      <c r="E323"/>
      <c r="F323"/>
      <c r="H323"/>
      <c r="I323"/>
      <c r="J323"/>
      <c r="K323"/>
      <c r="L323"/>
      <c r="M323"/>
      <c r="N323"/>
      <c r="O323"/>
      <c r="P323"/>
      <c r="Q323"/>
      <c r="R323"/>
      <c r="S323"/>
      <c r="T323"/>
    </row>
    <row r="324" spans="1:20" s="33" customFormat="1">
      <c r="A324" s="1"/>
      <c r="B324" s="1"/>
      <c r="C324" s="1"/>
      <c r="D324"/>
      <c r="E324"/>
      <c r="F324"/>
      <c r="H324"/>
      <c r="I324"/>
      <c r="J324"/>
      <c r="K324"/>
      <c r="L324"/>
      <c r="M324"/>
      <c r="N324"/>
      <c r="O324"/>
      <c r="P324"/>
      <c r="Q324"/>
      <c r="R324"/>
      <c r="S324"/>
      <c r="T324"/>
    </row>
    <row r="325" spans="1:20" s="33" customFormat="1">
      <c r="A325" s="1"/>
      <c r="B325" s="1"/>
      <c r="C325" s="1"/>
      <c r="D325"/>
      <c r="E325"/>
      <c r="F325"/>
      <c r="H325"/>
      <c r="I325"/>
      <c r="J325"/>
      <c r="K325"/>
      <c r="L325"/>
      <c r="M325"/>
      <c r="N325"/>
      <c r="O325"/>
      <c r="P325"/>
      <c r="Q325"/>
      <c r="R325"/>
      <c r="S325"/>
      <c r="T325"/>
    </row>
    <row r="326" spans="1:20" s="33" customFormat="1">
      <c r="A326"/>
      <c r="B326"/>
      <c r="C326"/>
      <c r="D326"/>
      <c r="E326"/>
      <c r="F326"/>
      <c r="H326"/>
      <c r="I326"/>
      <c r="J326"/>
      <c r="K326"/>
      <c r="L326"/>
      <c r="M326"/>
      <c r="N326"/>
      <c r="O326"/>
      <c r="P326"/>
      <c r="Q326"/>
      <c r="R326"/>
      <c r="S326"/>
      <c r="T326"/>
    </row>
    <row r="327" spans="1:20" s="33" customFormat="1">
      <c r="A327" s="1"/>
      <c r="B327" s="1"/>
      <c r="C327" s="1"/>
      <c r="D327"/>
      <c r="E327"/>
      <c r="F327"/>
      <c r="H327"/>
      <c r="I327"/>
      <c r="J327"/>
      <c r="K327"/>
      <c r="L327"/>
      <c r="M327"/>
      <c r="N327"/>
      <c r="O327"/>
      <c r="P327"/>
      <c r="Q327"/>
      <c r="R327"/>
      <c r="S327"/>
      <c r="T327"/>
    </row>
    <row r="328" spans="1:20" s="33" customFormat="1">
      <c r="A328"/>
      <c r="B328"/>
      <c r="C328"/>
      <c r="D328"/>
      <c r="E328"/>
      <c r="F328"/>
      <c r="H328"/>
      <c r="I328"/>
      <c r="J328"/>
      <c r="K328"/>
      <c r="L328"/>
      <c r="M328"/>
      <c r="N328"/>
      <c r="O328"/>
      <c r="P328"/>
      <c r="Q328"/>
      <c r="R328"/>
      <c r="S328"/>
      <c r="T328"/>
    </row>
    <row r="329" spans="1:20" s="33" customFormat="1">
      <c r="A329"/>
      <c r="B329"/>
      <c r="C329"/>
      <c r="D329"/>
      <c r="E329"/>
      <c r="F329"/>
      <c r="H329"/>
      <c r="I329"/>
      <c r="J329"/>
      <c r="K329"/>
      <c r="L329"/>
      <c r="M329"/>
      <c r="N329"/>
      <c r="O329"/>
      <c r="P329"/>
      <c r="Q329"/>
      <c r="R329"/>
      <c r="S329"/>
      <c r="T329"/>
    </row>
    <row r="330" spans="1:20" s="33" customFormat="1">
      <c r="A330" s="2"/>
      <c r="B330" s="2"/>
      <c r="C330" s="2"/>
      <c r="D330"/>
      <c r="E330"/>
      <c r="F330"/>
      <c r="H330"/>
      <c r="I330"/>
      <c r="J330"/>
      <c r="K330"/>
      <c r="L330"/>
      <c r="M330"/>
      <c r="N330"/>
      <c r="O330"/>
      <c r="P330"/>
      <c r="Q330"/>
      <c r="R330"/>
      <c r="S330"/>
      <c r="T330"/>
    </row>
    <row r="331" spans="1:20" s="33" customFormat="1">
      <c r="A331" s="1"/>
      <c r="B331" s="1"/>
      <c r="C331" s="1"/>
      <c r="D331"/>
      <c r="E331"/>
      <c r="F331"/>
      <c r="H331"/>
      <c r="I331"/>
      <c r="J331"/>
      <c r="K331"/>
      <c r="L331"/>
      <c r="M331"/>
      <c r="N331"/>
      <c r="O331"/>
      <c r="P331"/>
      <c r="Q331"/>
      <c r="R331"/>
      <c r="S331"/>
      <c r="T331"/>
    </row>
    <row r="332" spans="1:20" s="33" customFormat="1">
      <c r="A332" s="1"/>
      <c r="B332" s="1"/>
      <c r="C332" s="1"/>
      <c r="D332"/>
      <c r="E332"/>
      <c r="F332"/>
      <c r="H332"/>
      <c r="I332"/>
      <c r="J332"/>
      <c r="K332"/>
      <c r="L332"/>
      <c r="M332"/>
      <c r="N332"/>
      <c r="O332"/>
      <c r="P332"/>
      <c r="Q332"/>
      <c r="R332"/>
      <c r="S332"/>
      <c r="T332"/>
    </row>
    <row r="333" spans="1:20" s="33" customFormat="1">
      <c r="A333"/>
      <c r="B333"/>
      <c r="C333"/>
      <c r="D333"/>
      <c r="E333"/>
      <c r="F333"/>
      <c r="H333"/>
      <c r="I333"/>
      <c r="J333"/>
      <c r="K333"/>
      <c r="L333"/>
      <c r="M333"/>
      <c r="N333"/>
      <c r="O333"/>
      <c r="P333"/>
      <c r="Q333"/>
      <c r="R333"/>
      <c r="S333"/>
      <c r="T333"/>
    </row>
    <row r="334" spans="1:20" s="33" customFormat="1">
      <c r="A334" s="1"/>
      <c r="B334" s="1"/>
      <c r="C334" s="1"/>
      <c r="D334"/>
      <c r="E334"/>
      <c r="F334"/>
      <c r="H334"/>
      <c r="I334"/>
      <c r="J334"/>
      <c r="K334"/>
      <c r="L334"/>
      <c r="M334"/>
      <c r="N334"/>
      <c r="O334"/>
      <c r="P334"/>
      <c r="Q334"/>
      <c r="R334"/>
      <c r="S334"/>
      <c r="T334"/>
    </row>
    <row r="335" spans="1:20" s="33" customFormat="1">
      <c r="A335"/>
      <c r="B335"/>
      <c r="C335"/>
      <c r="D335"/>
      <c r="E335"/>
      <c r="F335"/>
      <c r="H335"/>
      <c r="I335"/>
      <c r="J335"/>
      <c r="K335"/>
      <c r="L335"/>
      <c r="M335"/>
      <c r="N335"/>
      <c r="O335"/>
      <c r="P335"/>
      <c r="Q335"/>
      <c r="R335"/>
      <c r="S335"/>
      <c r="T335"/>
    </row>
    <row r="336" spans="1:20" s="33" customFormat="1">
      <c r="A336"/>
      <c r="B336"/>
      <c r="C336"/>
      <c r="D336"/>
      <c r="E336"/>
      <c r="F336"/>
      <c r="H336"/>
      <c r="I336"/>
      <c r="J336"/>
      <c r="K336"/>
      <c r="L336"/>
      <c r="M336"/>
      <c r="N336"/>
      <c r="O336"/>
      <c r="P336"/>
      <c r="Q336"/>
      <c r="R336"/>
      <c r="S336"/>
      <c r="T336"/>
    </row>
    <row r="337" spans="1:20" s="33" customFormat="1">
      <c r="A337" s="2"/>
      <c r="B337" s="2"/>
      <c r="C337" s="2"/>
      <c r="D337"/>
      <c r="E337"/>
      <c r="F337"/>
      <c r="H337"/>
      <c r="I337"/>
      <c r="J337"/>
      <c r="K337"/>
      <c r="L337"/>
      <c r="M337"/>
      <c r="N337"/>
      <c r="O337"/>
      <c r="P337"/>
      <c r="Q337"/>
      <c r="R337"/>
      <c r="S337"/>
      <c r="T337"/>
    </row>
    <row r="338" spans="1:20" s="33" customFormat="1">
      <c r="A338" s="1"/>
      <c r="B338" s="1"/>
      <c r="C338" s="1"/>
      <c r="D338"/>
      <c r="E338"/>
      <c r="F338"/>
      <c r="H338"/>
      <c r="I338"/>
      <c r="J338"/>
      <c r="K338"/>
      <c r="L338"/>
      <c r="M338"/>
      <c r="N338"/>
      <c r="O338"/>
      <c r="P338"/>
      <c r="Q338"/>
      <c r="R338"/>
      <c r="S338"/>
      <c r="T338"/>
    </row>
    <row r="339" spans="1:20" s="33" customFormat="1">
      <c r="A339" s="1"/>
      <c r="B339" s="1"/>
      <c r="C339" s="1"/>
      <c r="D339"/>
      <c r="E339"/>
      <c r="F339"/>
      <c r="H339"/>
      <c r="I339"/>
      <c r="J339"/>
      <c r="K339"/>
      <c r="L339"/>
      <c r="M339"/>
      <c r="N339"/>
      <c r="O339"/>
      <c r="P339"/>
      <c r="Q339"/>
      <c r="R339"/>
      <c r="S339"/>
      <c r="T339"/>
    </row>
    <row r="340" spans="1:20" s="33" customFormat="1">
      <c r="A340"/>
      <c r="B340"/>
      <c r="C340"/>
      <c r="D340"/>
      <c r="E340"/>
      <c r="F340"/>
      <c r="H340"/>
      <c r="I340"/>
      <c r="J340"/>
      <c r="K340"/>
      <c r="L340"/>
      <c r="M340"/>
      <c r="N340"/>
      <c r="O340"/>
      <c r="P340"/>
      <c r="Q340"/>
      <c r="R340"/>
      <c r="S340"/>
      <c r="T340"/>
    </row>
    <row r="341" spans="1:20" s="33" customFormat="1">
      <c r="A341" s="1"/>
      <c r="B341" s="1"/>
      <c r="C341" s="1"/>
      <c r="D341"/>
      <c r="E341"/>
      <c r="F341"/>
      <c r="H341"/>
      <c r="I341"/>
      <c r="J341"/>
      <c r="K341"/>
      <c r="L341"/>
      <c r="M341"/>
      <c r="N341"/>
      <c r="O341"/>
      <c r="P341"/>
      <c r="Q341"/>
      <c r="R341"/>
      <c r="S341"/>
      <c r="T341"/>
    </row>
    <row r="342" spans="1:20" s="33" customFormat="1">
      <c r="A342"/>
      <c r="B342"/>
      <c r="C342"/>
      <c r="D342"/>
      <c r="E342"/>
      <c r="F342"/>
      <c r="H342"/>
      <c r="I342"/>
      <c r="J342"/>
      <c r="K342"/>
      <c r="L342"/>
      <c r="M342"/>
      <c r="N342"/>
      <c r="O342"/>
      <c r="P342"/>
      <c r="Q342"/>
      <c r="R342"/>
      <c r="S342"/>
      <c r="T342"/>
    </row>
    <row r="343" spans="1:20" s="33" customFormat="1">
      <c r="A343"/>
      <c r="B343"/>
      <c r="C343"/>
      <c r="D343"/>
      <c r="E343"/>
      <c r="F343"/>
      <c r="H343"/>
      <c r="I343"/>
      <c r="J343"/>
      <c r="K343"/>
      <c r="L343"/>
      <c r="M343"/>
      <c r="N343"/>
      <c r="O343"/>
      <c r="P343"/>
      <c r="Q343"/>
      <c r="R343"/>
      <c r="S343"/>
      <c r="T343"/>
    </row>
    <row r="344" spans="1:20" s="33" customFormat="1">
      <c r="A344" s="2"/>
      <c r="B344" s="2"/>
      <c r="C344" s="2"/>
      <c r="D344"/>
      <c r="E344"/>
      <c r="F344"/>
      <c r="H344"/>
      <c r="I344"/>
      <c r="J344"/>
      <c r="K344"/>
      <c r="L344"/>
      <c r="M344"/>
      <c r="N344"/>
      <c r="O344"/>
      <c r="P344"/>
      <c r="Q344"/>
      <c r="R344"/>
      <c r="S344"/>
      <c r="T344"/>
    </row>
    <row r="345" spans="1:20" s="33" customFormat="1">
      <c r="A345" s="1"/>
      <c r="B345" s="1"/>
      <c r="C345" s="1"/>
      <c r="D345"/>
      <c r="E345"/>
      <c r="F345"/>
      <c r="H345"/>
      <c r="I345"/>
      <c r="J345"/>
      <c r="K345"/>
      <c r="L345"/>
      <c r="M345"/>
      <c r="N345"/>
      <c r="O345"/>
      <c r="P345"/>
      <c r="Q345"/>
      <c r="R345"/>
      <c r="S345"/>
      <c r="T345"/>
    </row>
    <row r="346" spans="1:20" s="33" customFormat="1">
      <c r="A346" s="1"/>
      <c r="B346" s="1"/>
      <c r="C346" s="1"/>
      <c r="D346"/>
      <c r="E346"/>
      <c r="F346"/>
      <c r="H346"/>
      <c r="I346"/>
      <c r="J346"/>
      <c r="K346"/>
      <c r="L346"/>
      <c r="M346"/>
      <c r="N346"/>
      <c r="O346"/>
      <c r="P346"/>
      <c r="Q346"/>
      <c r="R346"/>
      <c r="S346"/>
      <c r="T346"/>
    </row>
    <row r="347" spans="1:20" s="33" customFormat="1">
      <c r="A347"/>
      <c r="B347"/>
      <c r="C347"/>
      <c r="D347"/>
      <c r="E347"/>
      <c r="F347"/>
      <c r="H347"/>
      <c r="I347"/>
      <c r="J347"/>
      <c r="K347"/>
      <c r="L347"/>
      <c r="M347"/>
      <c r="N347"/>
      <c r="O347"/>
      <c r="P347"/>
      <c r="Q347"/>
      <c r="R347"/>
      <c r="S347"/>
      <c r="T347"/>
    </row>
    <row r="348" spans="1:20" s="33" customFormat="1">
      <c r="A348" s="1"/>
      <c r="B348" s="1"/>
      <c r="C348" s="1"/>
      <c r="D348"/>
      <c r="E348"/>
      <c r="F348"/>
      <c r="H348"/>
      <c r="I348"/>
      <c r="J348"/>
      <c r="K348"/>
      <c r="L348"/>
      <c r="M348"/>
      <c r="N348"/>
      <c r="O348"/>
      <c r="P348"/>
      <c r="Q348"/>
      <c r="R348"/>
      <c r="S348"/>
      <c r="T348"/>
    </row>
    <row r="349" spans="1:20" s="33" customFormat="1">
      <c r="A349"/>
      <c r="B349"/>
      <c r="C349"/>
      <c r="D349"/>
      <c r="E349"/>
      <c r="F349"/>
      <c r="H349"/>
      <c r="I349"/>
      <c r="J349"/>
      <c r="K349"/>
      <c r="L349"/>
      <c r="M349"/>
      <c r="N349"/>
      <c r="O349"/>
      <c r="P349"/>
      <c r="Q349"/>
      <c r="R349"/>
      <c r="S349"/>
      <c r="T349"/>
    </row>
    <row r="350" spans="1:20" s="33" customFormat="1">
      <c r="A350"/>
      <c r="B350"/>
      <c r="C350"/>
      <c r="D350"/>
      <c r="E350"/>
      <c r="F350"/>
      <c r="H350"/>
      <c r="I350"/>
      <c r="J350"/>
      <c r="K350"/>
      <c r="L350"/>
      <c r="M350"/>
      <c r="N350"/>
      <c r="O350"/>
      <c r="P350"/>
      <c r="Q350"/>
      <c r="R350"/>
      <c r="S350"/>
      <c r="T350"/>
    </row>
    <row r="351" spans="1:20" s="33" customFormat="1">
      <c r="A351" s="2"/>
      <c r="B351" s="2"/>
      <c r="C351" s="2"/>
      <c r="D351"/>
      <c r="E351"/>
      <c r="F351"/>
      <c r="H351"/>
      <c r="I351"/>
      <c r="J351"/>
      <c r="K351"/>
      <c r="L351"/>
      <c r="M351"/>
      <c r="N351"/>
      <c r="O351"/>
      <c r="P351"/>
      <c r="Q351"/>
      <c r="R351"/>
      <c r="S351"/>
      <c r="T351"/>
    </row>
    <row r="352" spans="1:20" s="33" customFormat="1">
      <c r="A352" s="1"/>
      <c r="B352" s="1"/>
      <c r="C352" s="1"/>
      <c r="D352"/>
      <c r="E352"/>
      <c r="F352"/>
      <c r="H352"/>
      <c r="I352"/>
      <c r="J352"/>
      <c r="K352"/>
      <c r="L352"/>
      <c r="M352"/>
      <c r="N352"/>
      <c r="O352"/>
      <c r="P352"/>
      <c r="Q352"/>
      <c r="R352"/>
      <c r="S352"/>
      <c r="T352"/>
    </row>
    <row r="353" spans="1:20" s="33" customFormat="1">
      <c r="A353" s="1"/>
      <c r="B353" s="1"/>
      <c r="C353" s="1"/>
      <c r="D353"/>
      <c r="E353"/>
      <c r="F353"/>
      <c r="H353"/>
      <c r="I353"/>
      <c r="J353"/>
      <c r="K353"/>
      <c r="L353"/>
      <c r="M353"/>
      <c r="N353"/>
      <c r="O353"/>
      <c r="P353"/>
      <c r="Q353"/>
      <c r="R353"/>
      <c r="S353"/>
      <c r="T353"/>
    </row>
    <row r="354" spans="1:20" s="33" customFormat="1">
      <c r="A354"/>
      <c r="B354"/>
      <c r="C354"/>
      <c r="D354"/>
      <c r="E354"/>
      <c r="F354"/>
      <c r="H354"/>
      <c r="I354"/>
      <c r="J354"/>
      <c r="K354"/>
      <c r="L354"/>
      <c r="M354"/>
      <c r="N354"/>
      <c r="O354"/>
      <c r="P354"/>
      <c r="Q354"/>
      <c r="R354"/>
      <c r="S354"/>
      <c r="T354"/>
    </row>
    <row r="355" spans="1:20" s="33" customFormat="1">
      <c r="A355" s="1"/>
      <c r="B355" s="1"/>
      <c r="C355" s="1"/>
      <c r="D355"/>
      <c r="E355"/>
      <c r="F355"/>
      <c r="H355"/>
      <c r="I355"/>
      <c r="J355"/>
      <c r="K355"/>
      <c r="L355"/>
      <c r="M355"/>
      <c r="N355"/>
      <c r="O355"/>
      <c r="P355"/>
      <c r="Q355"/>
      <c r="R355"/>
      <c r="S355"/>
      <c r="T355"/>
    </row>
    <row r="356" spans="1:20" s="33" customFormat="1">
      <c r="A356"/>
      <c r="B356"/>
      <c r="C356"/>
      <c r="D356"/>
      <c r="E356"/>
      <c r="F356"/>
      <c r="H356"/>
      <c r="I356"/>
      <c r="J356"/>
      <c r="K356"/>
      <c r="L356"/>
      <c r="M356"/>
      <c r="N356"/>
      <c r="O356"/>
      <c r="P356"/>
      <c r="Q356"/>
      <c r="R356"/>
      <c r="S356"/>
      <c r="T356"/>
    </row>
    <row r="357" spans="1:20" s="33" customFormat="1">
      <c r="A357"/>
      <c r="B357"/>
      <c r="C357"/>
      <c r="D357"/>
      <c r="E357"/>
      <c r="F357"/>
      <c r="H357"/>
      <c r="I357"/>
      <c r="J357"/>
      <c r="K357"/>
      <c r="L357"/>
      <c r="M357"/>
      <c r="N357"/>
      <c r="O357"/>
      <c r="P357"/>
      <c r="Q357"/>
      <c r="R357"/>
      <c r="S357"/>
      <c r="T357"/>
    </row>
    <row r="358" spans="1:20" s="33" customFormat="1">
      <c r="A358" s="2"/>
      <c r="B358" s="2"/>
      <c r="C358" s="2"/>
      <c r="D358"/>
      <c r="E358"/>
      <c r="F358"/>
      <c r="H358"/>
      <c r="I358"/>
      <c r="J358"/>
      <c r="K358"/>
      <c r="L358"/>
      <c r="M358"/>
      <c r="N358"/>
      <c r="O358"/>
      <c r="P358"/>
      <c r="Q358"/>
      <c r="R358"/>
      <c r="S358"/>
      <c r="T358"/>
    </row>
    <row r="359" spans="1:20" s="33" customFormat="1">
      <c r="A359" s="1"/>
      <c r="B359" s="1"/>
      <c r="C359" s="1"/>
      <c r="D359"/>
      <c r="E359"/>
      <c r="F359"/>
      <c r="H359"/>
      <c r="I359"/>
      <c r="J359"/>
      <c r="K359"/>
      <c r="L359"/>
      <c r="M359"/>
      <c r="N359"/>
      <c r="O359"/>
      <c r="P359"/>
      <c r="Q359"/>
      <c r="R359"/>
      <c r="S359"/>
      <c r="T359"/>
    </row>
    <row r="360" spans="1:20" s="33" customFormat="1">
      <c r="A360" s="1"/>
      <c r="B360" s="1"/>
      <c r="C360" s="1"/>
      <c r="D360"/>
      <c r="E360"/>
      <c r="F360"/>
      <c r="H360"/>
      <c r="I360"/>
      <c r="J360"/>
      <c r="K360"/>
      <c r="L360"/>
      <c r="M360"/>
      <c r="N360"/>
      <c r="O360"/>
      <c r="P360"/>
      <c r="Q360"/>
      <c r="R360"/>
      <c r="S360"/>
      <c r="T360"/>
    </row>
    <row r="361" spans="1:20" s="33" customFormat="1">
      <c r="A361"/>
      <c r="B361"/>
      <c r="C361"/>
      <c r="D361"/>
      <c r="E361"/>
      <c r="F361"/>
      <c r="H361"/>
      <c r="I361"/>
      <c r="J361"/>
      <c r="K361"/>
      <c r="L361"/>
      <c r="M361"/>
      <c r="N361"/>
      <c r="O361"/>
      <c r="P361"/>
      <c r="Q361"/>
      <c r="R361"/>
      <c r="S361"/>
      <c r="T361"/>
    </row>
    <row r="362" spans="1:20" s="33" customFormat="1">
      <c r="A362" s="1"/>
      <c r="B362" s="1"/>
      <c r="C362" s="1"/>
      <c r="D362"/>
      <c r="E362"/>
      <c r="F362"/>
      <c r="H362"/>
      <c r="I362"/>
      <c r="J362"/>
      <c r="K362"/>
      <c r="L362"/>
      <c r="M362"/>
      <c r="N362"/>
      <c r="O362"/>
      <c r="P362"/>
      <c r="Q362"/>
      <c r="R362"/>
      <c r="S362"/>
      <c r="T362"/>
    </row>
    <row r="363" spans="1:20" s="33" customFormat="1">
      <c r="A363"/>
      <c r="B363"/>
      <c r="C363"/>
      <c r="D363"/>
      <c r="E363"/>
      <c r="F363"/>
      <c r="H363"/>
      <c r="I363"/>
      <c r="J363"/>
      <c r="K363"/>
      <c r="L363"/>
      <c r="M363"/>
      <c r="N363"/>
      <c r="O363"/>
      <c r="P363"/>
      <c r="Q363"/>
      <c r="R363"/>
      <c r="S363"/>
      <c r="T363"/>
    </row>
    <row r="364" spans="1:20" s="33" customFormat="1">
      <c r="A364"/>
      <c r="B364"/>
      <c r="C364"/>
      <c r="D364"/>
      <c r="E364"/>
      <c r="F364"/>
      <c r="H364"/>
      <c r="I364"/>
      <c r="J364"/>
      <c r="K364"/>
      <c r="L364"/>
      <c r="M364"/>
      <c r="N364"/>
      <c r="O364"/>
      <c r="P364"/>
      <c r="Q364"/>
      <c r="R364"/>
      <c r="S364"/>
      <c r="T364"/>
    </row>
    <row r="365" spans="1:20" s="33" customFormat="1">
      <c r="A365" s="2"/>
      <c r="B365" s="2"/>
      <c r="C365" s="2"/>
      <c r="D365"/>
      <c r="E365"/>
      <c r="F365"/>
      <c r="H365"/>
      <c r="I365"/>
      <c r="J365"/>
      <c r="K365"/>
      <c r="L365"/>
      <c r="M365"/>
      <c r="N365"/>
      <c r="O365"/>
      <c r="P365"/>
      <c r="Q365"/>
      <c r="R365"/>
      <c r="S365"/>
      <c r="T365"/>
    </row>
    <row r="366" spans="1:20" s="33" customFormat="1">
      <c r="A366" s="1"/>
      <c r="B366" s="1"/>
      <c r="C366" s="1"/>
      <c r="D366"/>
      <c r="E366"/>
      <c r="F366"/>
      <c r="H366"/>
      <c r="I366"/>
      <c r="J366"/>
      <c r="K366"/>
      <c r="L366"/>
      <c r="M366"/>
      <c r="N366"/>
      <c r="O366"/>
      <c r="P366"/>
      <c r="Q366"/>
      <c r="R366"/>
      <c r="S366"/>
      <c r="T366"/>
    </row>
    <row r="367" spans="1:20" s="33" customFormat="1">
      <c r="A367" s="1"/>
      <c r="B367" s="1"/>
      <c r="C367" s="1"/>
      <c r="D367"/>
      <c r="E367"/>
      <c r="F367"/>
      <c r="H367"/>
      <c r="I367"/>
      <c r="J367"/>
      <c r="K367"/>
      <c r="L367"/>
      <c r="M367"/>
      <c r="N367"/>
      <c r="O367"/>
      <c r="P367"/>
      <c r="Q367"/>
      <c r="R367"/>
      <c r="S367"/>
      <c r="T367"/>
    </row>
    <row r="368" spans="1:20" s="33" customFormat="1">
      <c r="A368"/>
      <c r="B368"/>
      <c r="C368"/>
      <c r="D368"/>
      <c r="E368"/>
      <c r="F368"/>
      <c r="H368"/>
      <c r="I368"/>
      <c r="J368"/>
      <c r="K368"/>
      <c r="L368"/>
      <c r="M368"/>
      <c r="N368"/>
      <c r="O368"/>
      <c r="P368"/>
      <c r="Q368"/>
      <c r="R368"/>
      <c r="S368"/>
      <c r="T368"/>
    </row>
    <row r="369" spans="1:20" s="33" customFormat="1">
      <c r="A369" s="1"/>
      <c r="B369" s="1"/>
      <c r="C369" s="1"/>
      <c r="D369"/>
      <c r="E369"/>
      <c r="F369"/>
      <c r="H369"/>
      <c r="I369"/>
      <c r="J369"/>
      <c r="K369"/>
      <c r="L369"/>
      <c r="M369"/>
      <c r="N369"/>
      <c r="O369"/>
      <c r="P369"/>
      <c r="Q369"/>
      <c r="R369"/>
      <c r="S369"/>
      <c r="T369"/>
    </row>
    <row r="370" spans="1:20" s="33" customFormat="1">
      <c r="A370"/>
      <c r="B370"/>
      <c r="C370"/>
      <c r="D370"/>
      <c r="E370"/>
      <c r="F370"/>
      <c r="H370"/>
      <c r="I370"/>
      <c r="J370"/>
      <c r="K370"/>
      <c r="L370"/>
      <c r="M370"/>
      <c r="N370"/>
      <c r="O370"/>
      <c r="P370"/>
      <c r="Q370"/>
      <c r="R370"/>
      <c r="S370"/>
      <c r="T370"/>
    </row>
    <row r="371" spans="1:20" s="33" customFormat="1">
      <c r="A371"/>
      <c r="B371"/>
      <c r="C371"/>
      <c r="D371"/>
      <c r="E371"/>
      <c r="F371"/>
      <c r="H371"/>
      <c r="I371"/>
      <c r="J371"/>
      <c r="K371"/>
      <c r="L371"/>
      <c r="M371"/>
      <c r="N371"/>
      <c r="O371"/>
      <c r="P371"/>
      <c r="Q371"/>
      <c r="R371"/>
      <c r="S371"/>
      <c r="T371"/>
    </row>
    <row r="372" spans="1:20" s="33" customFormat="1">
      <c r="A372" s="2"/>
      <c r="B372" s="2"/>
      <c r="C372" s="2"/>
      <c r="D372"/>
      <c r="E372"/>
      <c r="F372"/>
      <c r="H372"/>
      <c r="I372"/>
      <c r="J372"/>
      <c r="K372"/>
      <c r="L372"/>
      <c r="M372"/>
      <c r="N372"/>
      <c r="O372"/>
      <c r="P372"/>
      <c r="Q372"/>
      <c r="R372"/>
      <c r="S372"/>
      <c r="T372"/>
    </row>
    <row r="373" spans="1:20" s="33" customFormat="1">
      <c r="A373" s="1"/>
      <c r="B373" s="1"/>
      <c r="C373" s="1"/>
      <c r="D373"/>
      <c r="E373"/>
      <c r="F373"/>
      <c r="H373"/>
      <c r="I373"/>
      <c r="J373"/>
      <c r="K373"/>
      <c r="L373"/>
      <c r="M373"/>
      <c r="N373"/>
      <c r="O373"/>
      <c r="P373"/>
      <c r="Q373"/>
      <c r="R373"/>
      <c r="S373"/>
      <c r="T373"/>
    </row>
    <row r="374" spans="1:20" s="33" customFormat="1">
      <c r="A374" s="1"/>
      <c r="B374" s="1"/>
      <c r="C374" s="1"/>
      <c r="D374"/>
      <c r="E374"/>
      <c r="F374"/>
      <c r="H374"/>
      <c r="I374"/>
      <c r="J374"/>
      <c r="K374"/>
      <c r="L374"/>
      <c r="M374"/>
      <c r="N374"/>
      <c r="O374"/>
      <c r="P374"/>
      <c r="Q374"/>
      <c r="R374"/>
      <c r="S374"/>
      <c r="T374"/>
    </row>
    <row r="375" spans="1:20" s="33" customFormat="1">
      <c r="A375"/>
      <c r="B375"/>
      <c r="C375"/>
      <c r="D375"/>
      <c r="E375"/>
      <c r="F375"/>
      <c r="H375"/>
      <c r="I375"/>
      <c r="J375"/>
      <c r="K375"/>
      <c r="L375"/>
      <c r="M375"/>
      <c r="N375"/>
      <c r="O375"/>
      <c r="P375"/>
      <c r="Q375"/>
      <c r="R375"/>
      <c r="S375"/>
      <c r="T375"/>
    </row>
    <row r="376" spans="1:20" s="33" customFormat="1">
      <c r="A376" s="1"/>
      <c r="B376" s="1"/>
      <c r="C376" s="1"/>
      <c r="D376"/>
      <c r="E376"/>
      <c r="F376"/>
      <c r="H376"/>
      <c r="I376"/>
      <c r="J376"/>
      <c r="K376"/>
      <c r="L376"/>
      <c r="M376"/>
      <c r="N376"/>
      <c r="O376"/>
      <c r="P376"/>
      <c r="Q376"/>
      <c r="R376"/>
      <c r="S376"/>
      <c r="T376"/>
    </row>
    <row r="377" spans="1:20" s="33" customFormat="1">
      <c r="A377"/>
      <c r="B377"/>
      <c r="C377"/>
      <c r="D377"/>
      <c r="E377"/>
      <c r="F377"/>
      <c r="H377"/>
      <c r="I377"/>
      <c r="J377"/>
      <c r="K377"/>
      <c r="L377"/>
      <c r="M377"/>
      <c r="N377"/>
      <c r="O377"/>
      <c r="P377"/>
      <c r="Q377"/>
      <c r="R377"/>
      <c r="S377"/>
      <c r="T377"/>
    </row>
    <row r="378" spans="1:20" s="33" customFormat="1">
      <c r="A378"/>
      <c r="B378"/>
      <c r="C378"/>
      <c r="D378"/>
      <c r="E378"/>
      <c r="F378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1:20" s="33" customFormat="1">
      <c r="A379" s="2"/>
      <c r="B379" s="2"/>
      <c r="C379" s="2"/>
      <c r="D379"/>
      <c r="E379"/>
      <c r="F379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0" spans="1:20" s="33" customFormat="1">
      <c r="A380" s="1"/>
      <c r="B380" s="1"/>
      <c r="C380" s="1"/>
      <c r="D380"/>
      <c r="E380"/>
      <c r="F380"/>
      <c r="H380"/>
      <c r="I380"/>
      <c r="J380"/>
      <c r="K380"/>
      <c r="L380"/>
      <c r="M380"/>
      <c r="N380"/>
      <c r="O380"/>
      <c r="P380"/>
      <c r="Q380"/>
      <c r="R380"/>
      <c r="S380"/>
      <c r="T380"/>
    </row>
    <row r="381" spans="1:20" s="33" customFormat="1">
      <c r="A381" s="1"/>
      <c r="B381" s="1"/>
      <c r="C381" s="1"/>
      <c r="D381"/>
      <c r="E381"/>
      <c r="F381"/>
      <c r="H381"/>
      <c r="I381"/>
      <c r="J381"/>
      <c r="K381"/>
      <c r="L381"/>
      <c r="M381"/>
      <c r="N381"/>
      <c r="O381"/>
      <c r="P381"/>
      <c r="Q381"/>
      <c r="R381"/>
      <c r="S381"/>
      <c r="T381"/>
    </row>
    <row r="382" spans="1:20" s="33" customFormat="1">
      <c r="A382"/>
      <c r="B382"/>
      <c r="C382"/>
      <c r="D382"/>
      <c r="E382"/>
      <c r="F382"/>
      <c r="H382"/>
      <c r="I382"/>
      <c r="J382"/>
      <c r="K382"/>
      <c r="L382"/>
      <c r="M382"/>
      <c r="N382"/>
      <c r="O382"/>
      <c r="P382"/>
      <c r="Q382"/>
      <c r="R382"/>
      <c r="S382"/>
      <c r="T382"/>
    </row>
    <row r="383" spans="1:20" s="33" customFormat="1">
      <c r="A383" s="1"/>
      <c r="B383" s="1"/>
      <c r="C383" s="1"/>
      <c r="D383"/>
      <c r="E383"/>
      <c r="F383"/>
      <c r="H383"/>
      <c r="I383"/>
      <c r="J383"/>
      <c r="K383"/>
      <c r="L383"/>
      <c r="M383"/>
      <c r="N383"/>
      <c r="O383"/>
      <c r="P383"/>
      <c r="Q383"/>
      <c r="R383"/>
      <c r="S383"/>
      <c r="T383"/>
    </row>
    <row r="384" spans="1:20" s="33" customFormat="1">
      <c r="A384"/>
      <c r="B384"/>
      <c r="C384"/>
      <c r="D384"/>
      <c r="E384"/>
      <c r="F384"/>
      <c r="H384"/>
      <c r="I384"/>
      <c r="J384"/>
      <c r="K384"/>
      <c r="L384"/>
      <c r="M384"/>
      <c r="N384"/>
      <c r="O384"/>
      <c r="P384"/>
      <c r="Q384"/>
      <c r="R384"/>
      <c r="S384"/>
      <c r="T384"/>
    </row>
    <row r="385" spans="1:20" s="33" customFormat="1">
      <c r="A385"/>
      <c r="B385"/>
      <c r="C385"/>
      <c r="D385"/>
      <c r="E385"/>
      <c r="F385"/>
      <c r="H385"/>
      <c r="I385"/>
      <c r="J385"/>
      <c r="K385"/>
      <c r="L385"/>
      <c r="M385"/>
      <c r="N385"/>
      <c r="O385"/>
      <c r="P385"/>
      <c r="Q385"/>
      <c r="R385"/>
      <c r="S385"/>
      <c r="T385"/>
    </row>
    <row r="386" spans="1:20" s="33" customFormat="1">
      <c r="A386" s="2"/>
      <c r="B386" s="2"/>
      <c r="C386" s="2"/>
      <c r="D386"/>
      <c r="E386"/>
      <c r="F386"/>
      <c r="H386"/>
      <c r="I386"/>
      <c r="J386"/>
      <c r="K386"/>
      <c r="L386"/>
      <c r="M386"/>
      <c r="N386"/>
      <c r="O386"/>
      <c r="P386"/>
      <c r="Q386"/>
      <c r="R386"/>
      <c r="S386"/>
      <c r="T386"/>
    </row>
    <row r="387" spans="1:20" s="33" customFormat="1">
      <c r="A387" s="1"/>
      <c r="B387" s="1"/>
      <c r="C387" s="1"/>
      <c r="D387"/>
      <c r="E387"/>
      <c r="F387"/>
      <c r="H387"/>
      <c r="I387"/>
      <c r="J387"/>
      <c r="K387"/>
      <c r="L387"/>
      <c r="M387"/>
      <c r="N387"/>
      <c r="O387"/>
      <c r="P387"/>
      <c r="Q387"/>
      <c r="R387"/>
      <c r="S387"/>
      <c r="T387"/>
    </row>
    <row r="388" spans="1:20" s="33" customFormat="1">
      <c r="A388" s="1"/>
      <c r="B388" s="1"/>
      <c r="C388" s="1"/>
      <c r="D388"/>
      <c r="E388"/>
      <c r="F388"/>
      <c r="H388"/>
      <c r="I388"/>
      <c r="J388"/>
      <c r="K388"/>
      <c r="L388"/>
      <c r="M388"/>
      <c r="N388"/>
      <c r="O388"/>
      <c r="P388"/>
      <c r="Q388"/>
      <c r="R388"/>
      <c r="S388"/>
      <c r="T388"/>
    </row>
    <row r="389" spans="1:20" s="33" customFormat="1">
      <c r="A389"/>
      <c r="B389"/>
      <c r="C389"/>
      <c r="D389"/>
      <c r="E389"/>
      <c r="F389"/>
      <c r="H389"/>
      <c r="I389"/>
      <c r="J389"/>
      <c r="K389"/>
      <c r="L389"/>
      <c r="M389"/>
      <c r="N389"/>
      <c r="O389"/>
      <c r="P389"/>
      <c r="Q389"/>
      <c r="R389"/>
      <c r="S389"/>
      <c r="T389"/>
    </row>
    <row r="390" spans="1:20" s="33" customFormat="1">
      <c r="A390" s="1"/>
      <c r="B390" s="1"/>
      <c r="C390" s="1"/>
      <c r="D390"/>
      <c r="E390"/>
      <c r="F390"/>
      <c r="H390"/>
      <c r="I390"/>
      <c r="J390"/>
      <c r="K390"/>
      <c r="L390"/>
      <c r="M390"/>
      <c r="N390"/>
      <c r="O390"/>
      <c r="P390"/>
      <c r="Q390"/>
      <c r="R390"/>
      <c r="S390"/>
      <c r="T390"/>
    </row>
    <row r="391" spans="1:20" s="33" customFormat="1">
      <c r="A391"/>
      <c r="B391"/>
      <c r="C391"/>
      <c r="D391"/>
      <c r="E391"/>
      <c r="F391"/>
      <c r="H391"/>
      <c r="I391"/>
      <c r="J391"/>
      <c r="K391"/>
      <c r="L391"/>
      <c r="M391"/>
      <c r="N391"/>
      <c r="O391"/>
      <c r="P391"/>
      <c r="Q391"/>
      <c r="R391"/>
      <c r="S391"/>
      <c r="T391"/>
    </row>
    <row r="392" spans="1:20" s="33" customFormat="1">
      <c r="A392"/>
      <c r="B392"/>
      <c r="C392"/>
      <c r="D392"/>
      <c r="E392"/>
      <c r="F392"/>
      <c r="H392"/>
      <c r="I392"/>
      <c r="J392"/>
      <c r="K392"/>
      <c r="L392"/>
      <c r="M392"/>
      <c r="N392"/>
      <c r="O392"/>
      <c r="P392"/>
      <c r="Q392"/>
      <c r="R392"/>
      <c r="S392"/>
      <c r="T392"/>
    </row>
    <row r="393" spans="1:20" s="33" customFormat="1">
      <c r="A393" s="2"/>
      <c r="B393" s="2"/>
      <c r="C393" s="2"/>
      <c r="D393"/>
      <c r="E393"/>
      <c r="F393"/>
      <c r="H393"/>
      <c r="I393"/>
      <c r="J393"/>
      <c r="K393"/>
      <c r="L393"/>
      <c r="M393"/>
      <c r="N393"/>
      <c r="O393"/>
      <c r="P393"/>
      <c r="Q393"/>
      <c r="R393"/>
      <c r="S393"/>
      <c r="T393"/>
    </row>
    <row r="394" spans="1:20" s="33" customFormat="1">
      <c r="A394" s="1"/>
      <c r="B394" s="1"/>
      <c r="C394" s="1"/>
      <c r="D394"/>
      <c r="E394"/>
      <c r="F394"/>
      <c r="H394"/>
      <c r="I394"/>
      <c r="J394"/>
      <c r="K394"/>
      <c r="L394"/>
      <c r="M394"/>
      <c r="N394"/>
      <c r="O394"/>
      <c r="P394"/>
      <c r="Q394"/>
      <c r="R394"/>
      <c r="S394"/>
      <c r="T394"/>
    </row>
    <row r="395" spans="1:20" s="33" customFormat="1">
      <c r="A395" s="1"/>
      <c r="B395" s="1"/>
      <c r="C395" s="1"/>
      <c r="D395"/>
      <c r="E395"/>
      <c r="F395"/>
      <c r="H395"/>
      <c r="I395"/>
      <c r="J395"/>
      <c r="K395"/>
      <c r="L395"/>
      <c r="M395"/>
      <c r="N395"/>
      <c r="O395"/>
      <c r="P395"/>
      <c r="Q395"/>
      <c r="R395"/>
      <c r="S395"/>
      <c r="T395"/>
    </row>
    <row r="396" spans="1:20" s="33" customFormat="1">
      <c r="A396"/>
      <c r="B396"/>
      <c r="C396"/>
      <c r="D396"/>
      <c r="E396"/>
      <c r="F396"/>
      <c r="H396"/>
      <c r="I396"/>
      <c r="J396"/>
      <c r="K396"/>
      <c r="L396"/>
      <c r="M396"/>
      <c r="N396"/>
      <c r="O396"/>
      <c r="P396"/>
      <c r="Q396"/>
      <c r="R396"/>
      <c r="S396"/>
      <c r="T396"/>
    </row>
    <row r="397" spans="1:20" s="33" customFormat="1">
      <c r="A397" s="1"/>
      <c r="B397" s="1"/>
      <c r="C397" s="1"/>
      <c r="D397"/>
      <c r="E397"/>
      <c r="F397"/>
      <c r="H397"/>
      <c r="I397"/>
      <c r="J397"/>
      <c r="K397"/>
      <c r="L397"/>
      <c r="M397"/>
      <c r="N397"/>
      <c r="O397"/>
      <c r="P397"/>
      <c r="Q397"/>
      <c r="R397"/>
      <c r="S397"/>
      <c r="T397"/>
    </row>
    <row r="398" spans="1:20" s="33" customFormat="1">
      <c r="A398"/>
      <c r="B398"/>
      <c r="C398"/>
      <c r="D398"/>
      <c r="E398"/>
      <c r="F398"/>
      <c r="H398"/>
      <c r="I398"/>
      <c r="J398"/>
      <c r="K398"/>
      <c r="L398"/>
      <c r="M398"/>
      <c r="N398"/>
      <c r="O398"/>
      <c r="P398"/>
      <c r="Q398"/>
      <c r="R398"/>
      <c r="S398"/>
      <c r="T398"/>
    </row>
    <row r="399" spans="1:20" s="33" customFormat="1">
      <c r="A399"/>
      <c r="B399"/>
      <c r="C399"/>
      <c r="D399"/>
      <c r="E399"/>
      <c r="F399"/>
      <c r="H399"/>
      <c r="I399"/>
      <c r="J399"/>
      <c r="K399"/>
      <c r="L399"/>
      <c r="M399"/>
      <c r="N399"/>
      <c r="O399"/>
      <c r="P399"/>
      <c r="Q399"/>
      <c r="R399"/>
      <c r="S399"/>
      <c r="T399"/>
    </row>
    <row r="400" spans="1:20" s="33" customFormat="1">
      <c r="A400" s="2"/>
      <c r="B400" s="2"/>
      <c r="C400" s="2"/>
      <c r="D400"/>
      <c r="E400"/>
      <c r="F400"/>
      <c r="H400"/>
      <c r="I400"/>
      <c r="J400"/>
      <c r="K400"/>
      <c r="L400"/>
      <c r="M400"/>
      <c r="N400"/>
      <c r="O400"/>
      <c r="P400"/>
      <c r="Q400"/>
      <c r="R400"/>
      <c r="S400"/>
      <c r="T400"/>
    </row>
    <row r="401" spans="1:20" s="33" customFormat="1">
      <c r="A401" s="1"/>
      <c r="B401" s="1"/>
      <c r="C401" s="1"/>
      <c r="D401"/>
      <c r="E401"/>
      <c r="F401"/>
      <c r="H401"/>
      <c r="I401"/>
      <c r="J401"/>
      <c r="K401"/>
      <c r="L401"/>
      <c r="M401"/>
      <c r="N401"/>
      <c r="O401"/>
      <c r="P401"/>
      <c r="Q401"/>
      <c r="R401"/>
      <c r="S401"/>
      <c r="T401"/>
    </row>
    <row r="402" spans="1:20" s="33" customFormat="1">
      <c r="A402" s="1"/>
      <c r="B402" s="1"/>
      <c r="C402" s="1"/>
      <c r="D402"/>
      <c r="E402"/>
      <c r="F402"/>
      <c r="H402"/>
      <c r="I402"/>
      <c r="J402"/>
      <c r="K402"/>
      <c r="L402"/>
      <c r="M402"/>
      <c r="N402"/>
      <c r="O402"/>
      <c r="P402"/>
      <c r="Q402"/>
      <c r="R402"/>
      <c r="S402"/>
      <c r="T402"/>
    </row>
    <row r="403" spans="1:20" s="33" customFormat="1">
      <c r="A403"/>
      <c r="B403"/>
      <c r="C403"/>
      <c r="D403"/>
      <c r="E403"/>
      <c r="F403"/>
      <c r="H403"/>
      <c r="I403"/>
      <c r="J403"/>
      <c r="K403"/>
      <c r="L403"/>
      <c r="M403"/>
      <c r="N403"/>
      <c r="O403"/>
      <c r="P403"/>
      <c r="Q403"/>
      <c r="R403"/>
      <c r="S403"/>
      <c r="T403"/>
    </row>
    <row r="404" spans="1:20" s="33" customFormat="1">
      <c r="A404" s="1"/>
      <c r="B404" s="1"/>
      <c r="C404" s="1"/>
      <c r="D404"/>
      <c r="E404"/>
      <c r="F404"/>
      <c r="H404"/>
      <c r="I404"/>
      <c r="J404"/>
      <c r="K404"/>
      <c r="L404"/>
      <c r="M404"/>
      <c r="N404"/>
      <c r="O404"/>
      <c r="P404"/>
      <c r="Q404"/>
      <c r="R404"/>
      <c r="S404"/>
      <c r="T404"/>
    </row>
    <row r="405" spans="1:20" s="33" customFormat="1">
      <c r="A405"/>
      <c r="B405"/>
      <c r="C405"/>
      <c r="D405"/>
      <c r="E405"/>
      <c r="F405"/>
      <c r="H405"/>
      <c r="I405"/>
      <c r="J405"/>
      <c r="K405"/>
      <c r="L405"/>
      <c r="M405"/>
      <c r="N405"/>
      <c r="O405"/>
      <c r="P405"/>
      <c r="Q405"/>
      <c r="R405"/>
      <c r="S405"/>
      <c r="T405"/>
    </row>
    <row r="406" spans="1:20" s="33" customFormat="1">
      <c r="A406"/>
      <c r="B406"/>
      <c r="C406"/>
      <c r="D406"/>
      <c r="E406"/>
      <c r="F406"/>
      <c r="H406"/>
      <c r="I406"/>
      <c r="J406"/>
      <c r="K406"/>
      <c r="L406"/>
      <c r="M406"/>
      <c r="N406"/>
      <c r="O406"/>
      <c r="P406"/>
      <c r="Q406"/>
      <c r="R406"/>
      <c r="S406"/>
      <c r="T406"/>
    </row>
    <row r="407" spans="1:20" s="33" customFormat="1">
      <c r="A407" s="2"/>
      <c r="B407" s="2"/>
      <c r="C407" s="2"/>
      <c r="D407"/>
      <c r="E407"/>
      <c r="F407"/>
      <c r="H407"/>
      <c r="I407"/>
      <c r="J407"/>
      <c r="K407"/>
      <c r="L407"/>
      <c r="M407"/>
      <c r="N407"/>
      <c r="O407"/>
      <c r="P407"/>
      <c r="Q407"/>
      <c r="R407"/>
      <c r="S407"/>
      <c r="T407"/>
    </row>
    <row r="408" spans="1:20" s="33" customFormat="1">
      <c r="A408" s="1"/>
      <c r="B408" s="1"/>
      <c r="C408" s="1"/>
      <c r="D408"/>
      <c r="E408"/>
      <c r="F408"/>
      <c r="H408"/>
      <c r="I408"/>
      <c r="J408"/>
      <c r="K408"/>
      <c r="L408"/>
      <c r="M408"/>
      <c r="N408"/>
      <c r="O408"/>
      <c r="P408"/>
      <c r="Q408"/>
      <c r="R408"/>
      <c r="S408"/>
      <c r="T408"/>
    </row>
    <row r="409" spans="1:20" s="33" customFormat="1">
      <c r="A409" s="1"/>
      <c r="B409" s="1"/>
      <c r="C409" s="1"/>
      <c r="D409"/>
      <c r="E409"/>
      <c r="F409"/>
      <c r="H409"/>
      <c r="I409"/>
      <c r="J409"/>
      <c r="K409"/>
      <c r="L409"/>
      <c r="M409"/>
      <c r="N409"/>
      <c r="O409"/>
      <c r="P409"/>
      <c r="Q409"/>
      <c r="R409"/>
      <c r="S409"/>
      <c r="T409"/>
    </row>
    <row r="410" spans="1:20" s="33" customFormat="1">
      <c r="A410"/>
      <c r="B410"/>
      <c r="C410"/>
      <c r="D410"/>
      <c r="E410"/>
      <c r="F410"/>
      <c r="H410"/>
      <c r="I410"/>
      <c r="J410"/>
      <c r="K410"/>
      <c r="L410"/>
      <c r="M410"/>
      <c r="N410"/>
      <c r="O410"/>
      <c r="P410"/>
      <c r="Q410"/>
      <c r="R410"/>
      <c r="S410"/>
      <c r="T410"/>
    </row>
    <row r="411" spans="1:20" s="33" customFormat="1">
      <c r="A411" s="1"/>
      <c r="B411" s="1"/>
      <c r="C411" s="1"/>
      <c r="D411"/>
      <c r="E411"/>
      <c r="F411"/>
      <c r="H411"/>
      <c r="I411"/>
      <c r="J411"/>
      <c r="K411"/>
      <c r="L411"/>
      <c r="M411"/>
      <c r="N411"/>
      <c r="O411"/>
      <c r="P411"/>
      <c r="Q411"/>
      <c r="R411"/>
      <c r="S411"/>
      <c r="T411"/>
    </row>
    <row r="412" spans="1:20" s="33" customFormat="1">
      <c r="A412"/>
      <c r="B412"/>
      <c r="C412"/>
      <c r="D412"/>
      <c r="E412"/>
      <c r="F412"/>
      <c r="H412"/>
      <c r="I412"/>
      <c r="J412"/>
      <c r="K412"/>
      <c r="L412"/>
      <c r="M412"/>
      <c r="N412"/>
      <c r="O412"/>
      <c r="P412"/>
      <c r="Q412"/>
      <c r="R412"/>
      <c r="S412"/>
      <c r="T412"/>
    </row>
    <row r="413" spans="1:20" s="33" customFormat="1">
      <c r="A413"/>
      <c r="B413"/>
      <c r="C413"/>
      <c r="D413"/>
      <c r="E413"/>
      <c r="F413"/>
      <c r="H413"/>
      <c r="I413"/>
      <c r="J413"/>
      <c r="K413"/>
      <c r="L413"/>
      <c r="M413"/>
      <c r="N413"/>
      <c r="O413"/>
      <c r="P413"/>
      <c r="Q413"/>
      <c r="R413"/>
      <c r="S413"/>
      <c r="T413"/>
    </row>
    <row r="414" spans="1:20" s="33" customFormat="1">
      <c r="A414" s="2"/>
      <c r="B414" s="2"/>
      <c r="C414" s="2"/>
      <c r="D414"/>
      <c r="E414"/>
      <c r="F414"/>
      <c r="H414"/>
      <c r="I414"/>
      <c r="J414"/>
      <c r="K414"/>
      <c r="L414"/>
      <c r="M414"/>
      <c r="N414"/>
      <c r="O414"/>
      <c r="P414"/>
      <c r="Q414"/>
      <c r="R414"/>
      <c r="S414"/>
      <c r="T414"/>
    </row>
    <row r="415" spans="1:20" s="33" customFormat="1">
      <c r="A415" s="1"/>
      <c r="B415" s="1"/>
      <c r="C415" s="1"/>
      <c r="D415"/>
      <c r="E415"/>
      <c r="F415"/>
      <c r="H415"/>
      <c r="I415"/>
      <c r="J415"/>
      <c r="K415"/>
      <c r="L415"/>
      <c r="M415"/>
      <c r="N415"/>
      <c r="O415"/>
      <c r="P415"/>
      <c r="Q415"/>
      <c r="R415"/>
      <c r="S415"/>
      <c r="T415"/>
    </row>
    <row r="416" spans="1:20" s="33" customFormat="1">
      <c r="A416" s="1"/>
      <c r="B416" s="1"/>
      <c r="C416" s="1"/>
      <c r="D416"/>
      <c r="E416"/>
      <c r="F416"/>
      <c r="H416"/>
      <c r="I416"/>
      <c r="J416"/>
      <c r="K416"/>
      <c r="L416"/>
      <c r="M416"/>
      <c r="N416"/>
      <c r="O416"/>
      <c r="P416"/>
      <c r="Q416"/>
      <c r="R416"/>
      <c r="S416"/>
      <c r="T416"/>
    </row>
    <row r="417" spans="1:20" s="33" customFormat="1">
      <c r="A417"/>
      <c r="B417"/>
      <c r="C417"/>
      <c r="D417"/>
      <c r="E417"/>
      <c r="F417"/>
      <c r="H417"/>
      <c r="I417"/>
      <c r="J417"/>
      <c r="K417"/>
      <c r="L417"/>
      <c r="M417"/>
      <c r="N417"/>
      <c r="O417"/>
      <c r="P417"/>
      <c r="Q417"/>
      <c r="R417"/>
      <c r="S417"/>
      <c r="T417"/>
    </row>
    <row r="418" spans="1:20" s="33" customFormat="1">
      <c r="A418" s="1"/>
      <c r="B418" s="1"/>
      <c r="C418" s="1"/>
      <c r="D418"/>
      <c r="E418"/>
      <c r="F418"/>
      <c r="H418"/>
      <c r="I418"/>
      <c r="J418"/>
      <c r="K418"/>
      <c r="L418"/>
      <c r="M418"/>
      <c r="N418"/>
      <c r="O418"/>
      <c r="P418"/>
      <c r="Q418"/>
      <c r="R418"/>
      <c r="S418"/>
      <c r="T418"/>
    </row>
    <row r="419" spans="1:20" s="33" customFormat="1">
      <c r="A419"/>
      <c r="B419"/>
      <c r="C419"/>
      <c r="D419"/>
      <c r="E419"/>
      <c r="F419"/>
      <c r="H419"/>
      <c r="I419"/>
      <c r="J419"/>
      <c r="K419"/>
      <c r="L419"/>
      <c r="M419"/>
      <c r="N419"/>
      <c r="O419"/>
      <c r="P419"/>
      <c r="Q419"/>
      <c r="R419"/>
      <c r="S419"/>
      <c r="T419"/>
    </row>
    <row r="420" spans="1:20" s="33" customFormat="1">
      <c r="A420"/>
      <c r="B420"/>
      <c r="C420"/>
      <c r="D420"/>
      <c r="E420"/>
      <c r="F420"/>
      <c r="H420"/>
      <c r="I420"/>
      <c r="J420"/>
      <c r="K420"/>
      <c r="L420"/>
      <c r="M420"/>
      <c r="N420"/>
      <c r="O420"/>
      <c r="P420"/>
      <c r="Q420"/>
      <c r="R420"/>
      <c r="S420"/>
      <c r="T420"/>
    </row>
    <row r="421" spans="1:20" s="33" customFormat="1">
      <c r="A421" s="2"/>
      <c r="B421" s="2"/>
      <c r="C421" s="2"/>
      <c r="D421"/>
      <c r="E421"/>
      <c r="F421"/>
      <c r="H421"/>
      <c r="I421"/>
      <c r="J421"/>
      <c r="K421"/>
      <c r="L421"/>
      <c r="M421"/>
      <c r="N421"/>
      <c r="O421"/>
      <c r="P421"/>
      <c r="Q421"/>
      <c r="R421"/>
      <c r="S421"/>
      <c r="T421"/>
    </row>
    <row r="422" spans="1:20" s="33" customFormat="1">
      <c r="A422" s="1"/>
      <c r="B422" s="1"/>
      <c r="C422" s="1"/>
      <c r="D422"/>
      <c r="E422"/>
      <c r="F422"/>
      <c r="H422"/>
      <c r="I422"/>
      <c r="J422"/>
      <c r="K422"/>
      <c r="L422"/>
      <c r="M422"/>
      <c r="N422"/>
      <c r="O422"/>
      <c r="P422"/>
      <c r="Q422"/>
      <c r="R422"/>
      <c r="S422"/>
      <c r="T422"/>
    </row>
    <row r="423" spans="1:20" s="33" customFormat="1">
      <c r="A423" s="1"/>
      <c r="B423" s="1"/>
      <c r="C423" s="1"/>
      <c r="D423"/>
      <c r="E423"/>
      <c r="F423"/>
      <c r="H423"/>
      <c r="I423"/>
      <c r="J423"/>
      <c r="K423"/>
      <c r="L423"/>
      <c r="M423"/>
      <c r="N423"/>
      <c r="O423"/>
      <c r="P423"/>
      <c r="Q423"/>
      <c r="R423"/>
      <c r="S423"/>
      <c r="T423"/>
    </row>
    <row r="424" spans="1:20" s="33" customFormat="1">
      <c r="A424"/>
      <c r="B424"/>
      <c r="C424"/>
      <c r="D424"/>
      <c r="E424"/>
      <c r="F424"/>
      <c r="H424"/>
      <c r="I424"/>
      <c r="J424"/>
      <c r="K424"/>
      <c r="L424"/>
      <c r="M424"/>
      <c r="N424"/>
      <c r="O424"/>
      <c r="P424"/>
      <c r="Q424"/>
      <c r="R424"/>
      <c r="S424"/>
      <c r="T424"/>
    </row>
    <row r="425" spans="1:20" s="33" customFormat="1">
      <c r="A425" s="1"/>
      <c r="B425" s="1"/>
      <c r="C425" s="1"/>
      <c r="D425"/>
      <c r="E425"/>
      <c r="F425"/>
      <c r="H425"/>
      <c r="I425"/>
      <c r="J425"/>
      <c r="K425"/>
      <c r="L425"/>
      <c r="M425"/>
      <c r="N425"/>
      <c r="O425"/>
      <c r="P425"/>
      <c r="Q425"/>
      <c r="R425"/>
      <c r="S425"/>
      <c r="T425"/>
    </row>
    <row r="426" spans="1:20" s="33" customFormat="1">
      <c r="A426"/>
      <c r="B426"/>
      <c r="C426"/>
      <c r="D426"/>
      <c r="E426"/>
      <c r="F426"/>
      <c r="H426"/>
      <c r="I426"/>
      <c r="J426"/>
      <c r="K426"/>
      <c r="L426"/>
      <c r="M426"/>
      <c r="N426"/>
      <c r="O426"/>
      <c r="P426"/>
      <c r="Q426"/>
      <c r="R426"/>
      <c r="S426"/>
      <c r="T426"/>
    </row>
    <row r="427" spans="1:20" s="33" customFormat="1">
      <c r="A427"/>
      <c r="B427"/>
      <c r="C427"/>
      <c r="D427"/>
      <c r="E427"/>
      <c r="F427"/>
      <c r="H427"/>
      <c r="I427"/>
      <c r="J427"/>
      <c r="K427"/>
      <c r="L427"/>
      <c r="M427"/>
      <c r="N427"/>
      <c r="O427"/>
      <c r="P427"/>
      <c r="Q427"/>
      <c r="R427"/>
      <c r="S427"/>
      <c r="T427"/>
    </row>
    <row r="428" spans="1:20" s="33" customFormat="1">
      <c r="A428" s="2"/>
      <c r="B428" s="2"/>
      <c r="C428" s="2"/>
      <c r="D428"/>
      <c r="E428"/>
      <c r="F428"/>
      <c r="H428"/>
      <c r="I428"/>
      <c r="J428"/>
      <c r="K428"/>
      <c r="L428"/>
      <c r="M428"/>
      <c r="N428"/>
      <c r="O428"/>
      <c r="P428"/>
      <c r="Q428"/>
      <c r="R428"/>
      <c r="S428"/>
      <c r="T428"/>
    </row>
    <row r="429" spans="1:20" s="33" customFormat="1">
      <c r="A429" s="1"/>
      <c r="B429" s="1"/>
      <c r="C429" s="1"/>
      <c r="D429"/>
      <c r="E429"/>
      <c r="F429"/>
      <c r="H429"/>
      <c r="I429"/>
      <c r="J429"/>
      <c r="K429"/>
      <c r="L429"/>
      <c r="M429"/>
      <c r="N429"/>
      <c r="O429"/>
      <c r="P429"/>
      <c r="Q429"/>
      <c r="R429"/>
      <c r="S429"/>
      <c r="T429"/>
    </row>
    <row r="430" spans="1:20" s="33" customFormat="1">
      <c r="A430" s="1"/>
      <c r="B430" s="1"/>
      <c r="C430" s="1"/>
      <c r="D430"/>
      <c r="E430"/>
      <c r="F430"/>
      <c r="H430"/>
      <c r="I430"/>
      <c r="J430"/>
      <c r="K430"/>
      <c r="L430"/>
      <c r="M430"/>
      <c r="N430"/>
      <c r="O430"/>
      <c r="P430"/>
      <c r="Q430"/>
      <c r="R430"/>
      <c r="S430"/>
      <c r="T430"/>
    </row>
    <row r="431" spans="1:20" s="33" customFormat="1">
      <c r="A431"/>
      <c r="B431"/>
      <c r="C431"/>
      <c r="D431"/>
      <c r="E431"/>
      <c r="F431"/>
      <c r="H431"/>
      <c r="I431"/>
      <c r="J431"/>
      <c r="K431"/>
      <c r="L431"/>
      <c r="M431"/>
      <c r="N431"/>
      <c r="O431"/>
      <c r="P431"/>
      <c r="Q431"/>
      <c r="R431"/>
      <c r="S431"/>
      <c r="T431"/>
    </row>
    <row r="432" spans="1:20" s="33" customFormat="1">
      <c r="A432" s="1"/>
      <c r="B432" s="1"/>
      <c r="C432" s="1"/>
      <c r="D432"/>
      <c r="E432"/>
      <c r="F432"/>
      <c r="H432"/>
      <c r="I432"/>
      <c r="J432"/>
      <c r="K432"/>
      <c r="L432"/>
      <c r="M432"/>
      <c r="N432"/>
      <c r="O432"/>
      <c r="P432"/>
      <c r="Q432"/>
      <c r="R432"/>
      <c r="S432"/>
      <c r="T432"/>
    </row>
    <row r="433" spans="1:20" s="33" customFormat="1">
      <c r="A433"/>
      <c r="B433"/>
      <c r="C433"/>
      <c r="D433"/>
      <c r="E433"/>
      <c r="F433"/>
      <c r="H433"/>
      <c r="I433"/>
      <c r="J433"/>
      <c r="K433"/>
      <c r="L433"/>
      <c r="M433"/>
      <c r="N433"/>
      <c r="O433"/>
      <c r="P433"/>
      <c r="Q433"/>
      <c r="R433"/>
      <c r="S433"/>
      <c r="T433"/>
    </row>
    <row r="434" spans="1:20" s="33" customFormat="1">
      <c r="A434"/>
      <c r="B434"/>
      <c r="C434"/>
      <c r="D434"/>
      <c r="E434"/>
      <c r="F434"/>
      <c r="H434"/>
      <c r="I434"/>
      <c r="J434"/>
      <c r="K434"/>
      <c r="L434"/>
      <c r="M434"/>
      <c r="N434"/>
      <c r="O434"/>
      <c r="P434"/>
      <c r="Q434"/>
      <c r="R434"/>
      <c r="S434"/>
      <c r="T434"/>
    </row>
    <row r="435" spans="1:20" s="33" customFormat="1">
      <c r="A435" s="2"/>
      <c r="B435" s="2"/>
      <c r="C435" s="2"/>
      <c r="D435"/>
      <c r="E435"/>
      <c r="F435"/>
      <c r="H435"/>
      <c r="I435"/>
      <c r="J435"/>
      <c r="K435"/>
      <c r="L435"/>
      <c r="M435"/>
      <c r="N435"/>
      <c r="O435"/>
      <c r="P435"/>
      <c r="Q435"/>
      <c r="R435"/>
      <c r="S435"/>
      <c r="T435"/>
    </row>
    <row r="436" spans="1:20" s="33" customFormat="1">
      <c r="A436" s="1"/>
      <c r="B436" s="1"/>
      <c r="C436" s="1"/>
      <c r="D436"/>
      <c r="E436"/>
      <c r="F436"/>
      <c r="H436"/>
      <c r="I436"/>
      <c r="J436"/>
      <c r="K436"/>
      <c r="L436"/>
      <c r="M436"/>
      <c r="N436"/>
      <c r="O436"/>
      <c r="P436"/>
      <c r="Q436"/>
      <c r="R436"/>
      <c r="S436"/>
      <c r="T436"/>
    </row>
    <row r="437" spans="1:20" s="33" customFormat="1">
      <c r="A437" s="1"/>
      <c r="B437" s="1"/>
      <c r="C437" s="1"/>
      <c r="D437"/>
      <c r="E437"/>
      <c r="F437"/>
      <c r="H437"/>
      <c r="I437"/>
      <c r="J437"/>
      <c r="K437"/>
      <c r="L437"/>
      <c r="M437"/>
      <c r="N437"/>
      <c r="O437"/>
      <c r="P437"/>
      <c r="Q437"/>
      <c r="R437"/>
      <c r="S437"/>
      <c r="T437"/>
    </row>
    <row r="438" spans="1:20" s="33" customFormat="1">
      <c r="A438"/>
      <c r="B438"/>
      <c r="C438"/>
      <c r="D438"/>
      <c r="E438"/>
      <c r="F438"/>
      <c r="H438"/>
      <c r="I438"/>
      <c r="J438"/>
      <c r="K438"/>
      <c r="L438"/>
      <c r="M438"/>
      <c r="N438"/>
      <c r="O438"/>
      <c r="P438"/>
      <c r="Q438"/>
      <c r="R438"/>
      <c r="S438"/>
      <c r="T438"/>
    </row>
    <row r="439" spans="1:20" s="33" customFormat="1">
      <c r="A439" s="1"/>
      <c r="B439" s="1"/>
      <c r="C439" s="1"/>
      <c r="D439"/>
      <c r="E439"/>
      <c r="F439"/>
      <c r="H439"/>
      <c r="I439"/>
      <c r="J439"/>
      <c r="K439"/>
      <c r="L439"/>
      <c r="M439"/>
      <c r="N439"/>
      <c r="O439"/>
      <c r="P439"/>
      <c r="Q439"/>
      <c r="R439"/>
      <c r="S439"/>
      <c r="T439"/>
    </row>
    <row r="440" spans="1:20" s="33" customFormat="1">
      <c r="A440"/>
      <c r="B440"/>
      <c r="C440"/>
      <c r="D440"/>
      <c r="E440"/>
      <c r="F440"/>
      <c r="H440"/>
      <c r="I440"/>
      <c r="J440"/>
      <c r="K440"/>
      <c r="L440"/>
      <c r="M440"/>
      <c r="N440"/>
      <c r="O440"/>
      <c r="P440"/>
      <c r="Q440"/>
      <c r="R440"/>
      <c r="S440"/>
      <c r="T440"/>
    </row>
    <row r="441" spans="1:20" s="33" customFormat="1">
      <c r="A441"/>
      <c r="B441"/>
      <c r="C441"/>
      <c r="D441"/>
      <c r="E441"/>
      <c r="F441"/>
      <c r="H441"/>
      <c r="I441"/>
      <c r="J441"/>
      <c r="K441"/>
      <c r="L441"/>
      <c r="M441"/>
      <c r="N441"/>
      <c r="O441"/>
      <c r="P441"/>
      <c r="Q441"/>
      <c r="R441"/>
      <c r="S441"/>
      <c r="T441"/>
    </row>
    <row r="442" spans="1:20" s="33" customFormat="1">
      <c r="A442" s="2"/>
      <c r="B442" s="2"/>
      <c r="C442" s="2"/>
      <c r="D442"/>
      <c r="E442"/>
      <c r="F442"/>
      <c r="H442"/>
      <c r="I442"/>
      <c r="J442"/>
      <c r="K442"/>
      <c r="L442"/>
      <c r="M442"/>
      <c r="N442"/>
      <c r="O442"/>
      <c r="P442"/>
      <c r="Q442"/>
      <c r="R442"/>
      <c r="S442"/>
      <c r="T442"/>
    </row>
    <row r="443" spans="1:20" s="33" customFormat="1">
      <c r="A443" s="1"/>
      <c r="B443" s="1"/>
      <c r="C443" s="1"/>
      <c r="D443"/>
      <c r="E443"/>
      <c r="F443"/>
      <c r="H443"/>
      <c r="I443"/>
      <c r="J443"/>
      <c r="K443"/>
      <c r="L443"/>
      <c r="M443"/>
      <c r="N443"/>
      <c r="O443"/>
      <c r="P443"/>
      <c r="Q443"/>
      <c r="R443"/>
      <c r="S443"/>
      <c r="T443"/>
    </row>
    <row r="444" spans="1:20" s="33" customFormat="1">
      <c r="A444" s="1"/>
      <c r="B444" s="1"/>
      <c r="C444" s="1"/>
      <c r="D444"/>
      <c r="E444"/>
      <c r="F444"/>
      <c r="H444"/>
      <c r="I444"/>
      <c r="J444"/>
      <c r="K444"/>
      <c r="L444"/>
      <c r="M444"/>
      <c r="N444"/>
      <c r="O444"/>
      <c r="P444"/>
      <c r="Q444"/>
      <c r="R444"/>
      <c r="S444"/>
      <c r="T444"/>
    </row>
    <row r="445" spans="1:20" s="33" customFormat="1">
      <c r="A445"/>
      <c r="B445"/>
      <c r="C445"/>
      <c r="D445"/>
      <c r="E445"/>
      <c r="F445"/>
      <c r="H445"/>
      <c r="I445"/>
      <c r="J445"/>
      <c r="K445"/>
      <c r="L445"/>
      <c r="M445"/>
      <c r="N445"/>
      <c r="O445"/>
      <c r="P445"/>
      <c r="Q445"/>
      <c r="R445"/>
      <c r="S445"/>
      <c r="T445"/>
    </row>
    <row r="446" spans="1:20" s="33" customFormat="1">
      <c r="A446" s="1"/>
      <c r="B446" s="1"/>
      <c r="C446" s="1"/>
      <c r="D446"/>
      <c r="E446"/>
      <c r="F446"/>
      <c r="H446"/>
      <c r="I446"/>
      <c r="J446"/>
      <c r="K446"/>
      <c r="L446"/>
      <c r="M446"/>
      <c r="N446"/>
      <c r="O446"/>
      <c r="P446"/>
      <c r="Q446"/>
      <c r="R446"/>
      <c r="S446"/>
      <c r="T446"/>
    </row>
    <row r="447" spans="1:20" s="33" customFormat="1">
      <c r="A447"/>
      <c r="B447"/>
      <c r="C447"/>
      <c r="D447"/>
      <c r="E447"/>
      <c r="F447"/>
      <c r="H447"/>
      <c r="I447"/>
      <c r="J447"/>
      <c r="K447"/>
      <c r="L447"/>
      <c r="M447"/>
      <c r="N447"/>
      <c r="O447"/>
      <c r="P447"/>
      <c r="Q447"/>
      <c r="R447"/>
      <c r="S447"/>
      <c r="T447"/>
    </row>
    <row r="448" spans="1:20" s="33" customFormat="1">
      <c r="A448"/>
      <c r="B448"/>
      <c r="C448"/>
      <c r="D448"/>
      <c r="E448"/>
      <c r="F448"/>
      <c r="H448"/>
      <c r="I448"/>
      <c r="J448"/>
      <c r="K448"/>
      <c r="L448"/>
      <c r="M448"/>
      <c r="N448"/>
      <c r="O448"/>
      <c r="P448"/>
      <c r="Q448"/>
      <c r="R448"/>
      <c r="S448"/>
      <c r="T448"/>
    </row>
    <row r="449" spans="1:20" s="33" customFormat="1">
      <c r="A449" s="2"/>
      <c r="B449" s="2"/>
      <c r="C449" s="2"/>
      <c r="D449"/>
      <c r="E449"/>
      <c r="F449"/>
      <c r="H449"/>
      <c r="I449"/>
      <c r="J449"/>
      <c r="K449"/>
      <c r="L449"/>
      <c r="M449"/>
      <c r="N449"/>
      <c r="O449"/>
      <c r="P449"/>
      <c r="Q449"/>
      <c r="R449"/>
      <c r="S449"/>
      <c r="T449"/>
    </row>
    <row r="450" spans="1:20" s="33" customFormat="1">
      <c r="A450" s="1"/>
      <c r="B450" s="1"/>
      <c r="C450" s="1"/>
      <c r="D450"/>
      <c r="E450"/>
      <c r="F450"/>
      <c r="H450"/>
      <c r="I450"/>
      <c r="J450"/>
      <c r="K450"/>
      <c r="L450"/>
      <c r="M450"/>
      <c r="N450"/>
      <c r="O450"/>
      <c r="P450"/>
      <c r="Q450"/>
      <c r="R450"/>
      <c r="S450"/>
      <c r="T450"/>
    </row>
    <row r="451" spans="1:20" s="33" customFormat="1">
      <c r="A451" s="1"/>
      <c r="B451" s="1"/>
      <c r="C451" s="1"/>
      <c r="D451"/>
      <c r="E451"/>
      <c r="F451"/>
      <c r="H451"/>
      <c r="I451"/>
      <c r="J451"/>
      <c r="K451"/>
      <c r="L451"/>
      <c r="M451"/>
      <c r="N451"/>
      <c r="O451"/>
      <c r="P451"/>
      <c r="Q451"/>
      <c r="R451"/>
      <c r="S451"/>
      <c r="T451"/>
    </row>
    <row r="452" spans="1:20" s="33" customFormat="1">
      <c r="A452"/>
      <c r="B452"/>
      <c r="C452"/>
      <c r="D452"/>
      <c r="E452"/>
      <c r="F452"/>
      <c r="H452"/>
      <c r="I452"/>
      <c r="J452"/>
      <c r="K452"/>
      <c r="L452"/>
      <c r="M452"/>
      <c r="N452"/>
      <c r="O452"/>
      <c r="P452"/>
      <c r="Q452"/>
      <c r="R452"/>
      <c r="S452"/>
      <c r="T452"/>
    </row>
    <row r="453" spans="1:20" s="33" customFormat="1">
      <c r="A453" s="1"/>
      <c r="B453" s="1"/>
      <c r="C453" s="1"/>
      <c r="D453"/>
      <c r="E453"/>
      <c r="F453"/>
      <c r="H453"/>
      <c r="I453"/>
      <c r="J453"/>
      <c r="K453"/>
      <c r="L453"/>
      <c r="M453"/>
      <c r="N453"/>
      <c r="O453"/>
      <c r="P453"/>
      <c r="Q453"/>
      <c r="R453"/>
      <c r="S453"/>
      <c r="T453"/>
    </row>
    <row r="454" spans="1:20" s="33" customFormat="1">
      <c r="A454"/>
      <c r="B454"/>
      <c r="C454"/>
      <c r="D454"/>
      <c r="E454"/>
      <c r="F454"/>
      <c r="H454"/>
      <c r="I454"/>
      <c r="J454"/>
      <c r="K454"/>
      <c r="L454"/>
      <c r="M454"/>
      <c r="N454"/>
      <c r="O454"/>
      <c r="P454"/>
      <c r="Q454"/>
      <c r="R454"/>
      <c r="S454"/>
      <c r="T454"/>
    </row>
    <row r="455" spans="1:20" s="33" customFormat="1">
      <c r="A455"/>
      <c r="B455"/>
      <c r="C455"/>
      <c r="D455"/>
      <c r="E455"/>
      <c r="F455"/>
      <c r="H455"/>
      <c r="I455"/>
      <c r="J455"/>
      <c r="K455"/>
      <c r="L455"/>
      <c r="M455"/>
      <c r="N455"/>
      <c r="O455"/>
      <c r="P455"/>
      <c r="Q455"/>
      <c r="R455"/>
      <c r="S455"/>
      <c r="T455"/>
    </row>
    <row r="456" spans="1:20" s="33" customFormat="1">
      <c r="A456" s="2"/>
      <c r="B456" s="2"/>
      <c r="C456" s="2"/>
      <c r="D456"/>
      <c r="E456"/>
      <c r="F456"/>
      <c r="H456"/>
      <c r="I456"/>
      <c r="J456"/>
      <c r="K456"/>
      <c r="L456"/>
      <c r="M456"/>
      <c r="N456"/>
      <c r="O456"/>
      <c r="P456"/>
      <c r="Q456"/>
      <c r="R456"/>
      <c r="S456"/>
      <c r="T456"/>
    </row>
    <row r="457" spans="1:20" s="33" customFormat="1">
      <c r="A457" s="1"/>
      <c r="B457" s="1"/>
      <c r="C457" s="1"/>
      <c r="D457"/>
      <c r="E457"/>
      <c r="F457"/>
      <c r="H457"/>
      <c r="I457"/>
      <c r="J457"/>
      <c r="K457"/>
      <c r="L457"/>
      <c r="M457"/>
      <c r="N457"/>
      <c r="O457"/>
      <c r="P457"/>
      <c r="Q457"/>
      <c r="R457"/>
      <c r="S457"/>
      <c r="T457"/>
    </row>
    <row r="458" spans="1:20" s="33" customFormat="1">
      <c r="A458" s="1"/>
      <c r="B458" s="1"/>
      <c r="C458" s="1"/>
      <c r="D458"/>
      <c r="E458"/>
      <c r="F458"/>
      <c r="H458"/>
      <c r="I458"/>
      <c r="J458"/>
      <c r="K458"/>
      <c r="L458"/>
      <c r="M458"/>
      <c r="N458"/>
      <c r="O458"/>
      <c r="P458"/>
      <c r="Q458"/>
      <c r="R458"/>
      <c r="S458"/>
      <c r="T458"/>
    </row>
    <row r="459" spans="1:20" s="33" customFormat="1">
      <c r="A459"/>
      <c r="B459"/>
      <c r="C459"/>
      <c r="D459"/>
      <c r="E459"/>
      <c r="F459"/>
      <c r="H459"/>
      <c r="I459"/>
      <c r="J459"/>
      <c r="K459"/>
      <c r="L459"/>
      <c r="M459"/>
      <c r="N459"/>
      <c r="O459"/>
      <c r="P459"/>
      <c r="Q459"/>
      <c r="R459"/>
      <c r="S459"/>
      <c r="T459"/>
    </row>
    <row r="460" spans="1:20" s="33" customFormat="1">
      <c r="A460" s="1"/>
      <c r="B460" s="1"/>
      <c r="C460" s="1"/>
      <c r="D460"/>
      <c r="E460"/>
      <c r="F460"/>
      <c r="H460"/>
      <c r="I460"/>
      <c r="J460"/>
      <c r="K460"/>
      <c r="L460"/>
      <c r="M460"/>
      <c r="N460"/>
      <c r="O460"/>
      <c r="P460"/>
      <c r="Q460"/>
      <c r="R460"/>
      <c r="S460"/>
      <c r="T460"/>
    </row>
    <row r="461" spans="1:20" s="33" customFormat="1">
      <c r="A461"/>
      <c r="B461"/>
      <c r="C461"/>
      <c r="D461"/>
      <c r="E461"/>
      <c r="F461"/>
      <c r="H461"/>
      <c r="I461"/>
      <c r="J461"/>
      <c r="K461"/>
      <c r="L461"/>
      <c r="M461"/>
      <c r="N461"/>
      <c r="O461"/>
      <c r="P461"/>
      <c r="Q461"/>
      <c r="R461"/>
      <c r="S461"/>
      <c r="T461"/>
    </row>
    <row r="462" spans="1:20" s="33" customFormat="1">
      <c r="A462"/>
      <c r="B462"/>
      <c r="C462"/>
      <c r="D462"/>
      <c r="E462"/>
      <c r="F462"/>
      <c r="H462"/>
      <c r="I462"/>
      <c r="J462"/>
      <c r="K462"/>
      <c r="L462"/>
      <c r="M462"/>
      <c r="N462"/>
      <c r="O462"/>
      <c r="P462"/>
      <c r="Q462"/>
      <c r="R462"/>
      <c r="S462"/>
      <c r="T462"/>
    </row>
    <row r="463" spans="1:20" s="33" customFormat="1">
      <c r="A463" s="2"/>
      <c r="B463" s="2"/>
      <c r="C463" s="2"/>
      <c r="D463"/>
      <c r="E463"/>
      <c r="F463"/>
      <c r="H463"/>
      <c r="I463"/>
      <c r="J463"/>
      <c r="K463"/>
      <c r="L463"/>
      <c r="M463"/>
      <c r="N463"/>
      <c r="O463"/>
      <c r="P463"/>
      <c r="Q463"/>
      <c r="R463"/>
      <c r="S463"/>
      <c r="T463"/>
    </row>
    <row r="464" spans="1:20" s="33" customFormat="1">
      <c r="A464" s="1"/>
      <c r="B464" s="1"/>
      <c r="C464" s="1"/>
      <c r="D464"/>
      <c r="E464"/>
      <c r="F464"/>
      <c r="H464"/>
      <c r="I464"/>
      <c r="J464"/>
      <c r="K464"/>
      <c r="L464"/>
      <c r="M464"/>
      <c r="N464"/>
      <c r="O464"/>
      <c r="P464"/>
      <c r="Q464"/>
      <c r="R464"/>
      <c r="S464"/>
      <c r="T464"/>
    </row>
    <row r="465" spans="1:20" s="33" customFormat="1">
      <c r="A465" s="1"/>
      <c r="B465" s="1"/>
      <c r="C465" s="1"/>
      <c r="D465"/>
      <c r="E465"/>
      <c r="F465"/>
      <c r="H465"/>
      <c r="I465"/>
      <c r="J465"/>
      <c r="K465"/>
      <c r="L465"/>
      <c r="M465"/>
      <c r="N465"/>
      <c r="O465"/>
      <c r="P465"/>
      <c r="Q465"/>
      <c r="R465"/>
      <c r="S465"/>
      <c r="T465"/>
    </row>
    <row r="466" spans="1:20" s="33" customFormat="1">
      <c r="A466"/>
      <c r="B466"/>
      <c r="C466"/>
      <c r="D466"/>
      <c r="E466"/>
      <c r="F466"/>
      <c r="H466"/>
      <c r="I466"/>
      <c r="J466"/>
      <c r="K466"/>
      <c r="L466"/>
      <c r="M466"/>
      <c r="N466"/>
      <c r="O466"/>
      <c r="P466"/>
      <c r="Q466"/>
      <c r="R466"/>
      <c r="S466"/>
      <c r="T466"/>
    </row>
    <row r="467" spans="1:20" s="33" customFormat="1">
      <c r="A467" s="1"/>
      <c r="B467" s="1"/>
      <c r="C467" s="1"/>
      <c r="D467"/>
      <c r="E467"/>
      <c r="F467"/>
      <c r="H467"/>
      <c r="I467"/>
      <c r="J467"/>
      <c r="K467"/>
      <c r="L467"/>
      <c r="M467"/>
      <c r="N467"/>
      <c r="O467"/>
      <c r="P467"/>
      <c r="Q467"/>
      <c r="R467"/>
      <c r="S467"/>
      <c r="T467"/>
    </row>
    <row r="468" spans="1:20" s="33" customFormat="1">
      <c r="A468"/>
      <c r="B468"/>
      <c r="C468"/>
      <c r="D468"/>
      <c r="E468"/>
      <c r="F468"/>
      <c r="H468"/>
      <c r="I468"/>
      <c r="J468"/>
      <c r="K468"/>
      <c r="L468"/>
      <c r="M468"/>
      <c r="N468"/>
      <c r="O468"/>
      <c r="P468"/>
      <c r="Q468"/>
      <c r="R468"/>
      <c r="S468"/>
      <c r="T468"/>
    </row>
    <row r="469" spans="1:20" s="33" customFormat="1">
      <c r="A469"/>
      <c r="B469"/>
      <c r="C469"/>
      <c r="D469"/>
      <c r="E469"/>
      <c r="F469"/>
      <c r="H469"/>
      <c r="I469"/>
      <c r="J469"/>
      <c r="K469"/>
      <c r="L469"/>
      <c r="M469"/>
      <c r="N469"/>
      <c r="O469"/>
      <c r="P469"/>
      <c r="Q469"/>
      <c r="R469"/>
      <c r="S469"/>
      <c r="T469"/>
    </row>
    <row r="470" spans="1:20" s="33" customFormat="1">
      <c r="A470" s="2"/>
      <c r="B470" s="2"/>
      <c r="C470" s="2"/>
      <c r="D470"/>
      <c r="E470"/>
      <c r="F470"/>
      <c r="H470"/>
      <c r="I470"/>
      <c r="J470"/>
      <c r="K470"/>
      <c r="L470"/>
      <c r="M470"/>
      <c r="N470"/>
      <c r="O470"/>
      <c r="P470"/>
      <c r="Q470"/>
      <c r="R470"/>
      <c r="S470"/>
      <c r="T470"/>
    </row>
    <row r="471" spans="1:20" s="33" customFormat="1">
      <c r="A471" s="1"/>
      <c r="B471" s="1"/>
      <c r="C471" s="1"/>
      <c r="D471"/>
      <c r="E471"/>
      <c r="F471"/>
      <c r="H471"/>
      <c r="I471"/>
      <c r="J471"/>
      <c r="K471"/>
      <c r="L471"/>
      <c r="M471"/>
      <c r="N471"/>
      <c r="O471"/>
      <c r="P471"/>
      <c r="Q471"/>
      <c r="R471"/>
      <c r="S471"/>
      <c r="T471"/>
    </row>
    <row r="472" spans="1:20" s="33" customFormat="1">
      <c r="A472" s="1"/>
      <c r="B472" s="1"/>
      <c r="C472" s="1"/>
      <c r="D472"/>
      <c r="E472"/>
      <c r="F472"/>
      <c r="H472"/>
      <c r="I472"/>
      <c r="J472"/>
      <c r="K472"/>
      <c r="L472"/>
      <c r="M472"/>
      <c r="N472"/>
      <c r="O472"/>
      <c r="P472"/>
      <c r="Q472"/>
      <c r="R472"/>
      <c r="S472"/>
      <c r="T472"/>
    </row>
    <row r="473" spans="1:20" s="33" customFormat="1">
      <c r="A473"/>
      <c r="B473"/>
      <c r="C473"/>
      <c r="D473"/>
      <c r="E473"/>
      <c r="F473"/>
      <c r="H473"/>
      <c r="I473"/>
      <c r="J473"/>
      <c r="K473"/>
      <c r="L473"/>
      <c r="M473"/>
      <c r="N473"/>
      <c r="O473"/>
      <c r="P473"/>
      <c r="Q473"/>
      <c r="R473"/>
      <c r="S473"/>
      <c r="T473"/>
    </row>
    <row r="474" spans="1:20" s="33" customFormat="1">
      <c r="A474" s="1"/>
      <c r="B474" s="1"/>
      <c r="C474" s="1"/>
      <c r="D474"/>
      <c r="E474"/>
      <c r="F474"/>
      <c r="H474"/>
      <c r="I474"/>
      <c r="J474"/>
      <c r="K474"/>
      <c r="L474"/>
      <c r="M474"/>
      <c r="N474"/>
      <c r="O474"/>
      <c r="P474"/>
      <c r="Q474"/>
      <c r="R474"/>
      <c r="S474"/>
      <c r="T474"/>
    </row>
    <row r="475" spans="1:20" s="33" customFormat="1">
      <c r="A475"/>
      <c r="B475"/>
      <c r="C475"/>
      <c r="D475"/>
      <c r="E475"/>
      <c r="F475"/>
      <c r="H475"/>
      <c r="I475"/>
      <c r="J475"/>
      <c r="K475"/>
      <c r="L475"/>
      <c r="M475"/>
      <c r="N475"/>
      <c r="O475"/>
      <c r="P475"/>
      <c r="Q475"/>
      <c r="R475"/>
      <c r="S475"/>
      <c r="T475"/>
    </row>
    <row r="476" spans="1:20" s="33" customFormat="1">
      <c r="A476"/>
      <c r="B476"/>
      <c r="C476"/>
      <c r="D476"/>
      <c r="E476"/>
      <c r="F476"/>
      <c r="H476"/>
      <c r="I476"/>
      <c r="J476"/>
      <c r="K476"/>
      <c r="L476"/>
      <c r="M476"/>
      <c r="N476"/>
      <c r="O476"/>
      <c r="P476"/>
      <c r="Q476"/>
      <c r="R476"/>
      <c r="S476"/>
      <c r="T476"/>
    </row>
    <row r="477" spans="1:20" s="33" customFormat="1">
      <c r="A477" s="2"/>
      <c r="B477" s="2"/>
      <c r="C477" s="2"/>
      <c r="D477"/>
      <c r="E477"/>
      <c r="F477"/>
      <c r="H477"/>
      <c r="I477"/>
      <c r="J477"/>
      <c r="K477"/>
      <c r="L477"/>
      <c r="M477"/>
      <c r="N477"/>
      <c r="O477"/>
      <c r="P477"/>
      <c r="Q477"/>
      <c r="R477"/>
      <c r="S477"/>
      <c r="T477"/>
    </row>
    <row r="478" spans="1:20" s="33" customFormat="1">
      <c r="A478" s="1"/>
      <c r="B478" s="1"/>
      <c r="C478" s="1"/>
      <c r="D478"/>
      <c r="E478"/>
      <c r="F478"/>
      <c r="H478"/>
      <c r="I478"/>
      <c r="J478"/>
      <c r="K478"/>
      <c r="L478"/>
      <c r="M478"/>
      <c r="N478"/>
      <c r="O478"/>
      <c r="P478"/>
      <c r="Q478"/>
      <c r="R478"/>
      <c r="S478"/>
      <c r="T478"/>
    </row>
    <row r="479" spans="1:20" s="33" customFormat="1">
      <c r="A479" s="1"/>
      <c r="B479" s="1"/>
      <c r="C479" s="1"/>
      <c r="D479"/>
      <c r="E479"/>
      <c r="F479"/>
      <c r="H479"/>
      <c r="I479"/>
      <c r="J479"/>
      <c r="K479"/>
      <c r="L479"/>
      <c r="M479"/>
      <c r="N479"/>
      <c r="O479"/>
      <c r="P479"/>
      <c r="Q479"/>
      <c r="R479"/>
      <c r="S479"/>
      <c r="T479"/>
    </row>
    <row r="480" spans="1:20" s="33" customFormat="1">
      <c r="A480"/>
      <c r="B480"/>
      <c r="C480"/>
      <c r="D480"/>
      <c r="E480"/>
      <c r="F480"/>
      <c r="H480"/>
      <c r="I480"/>
      <c r="J480"/>
      <c r="K480"/>
      <c r="L480"/>
      <c r="M480"/>
      <c r="N480"/>
      <c r="O480"/>
      <c r="P480"/>
      <c r="Q480"/>
      <c r="R480"/>
      <c r="S480"/>
      <c r="T480"/>
    </row>
    <row r="481" spans="1:20" s="33" customFormat="1">
      <c r="A481" s="1"/>
      <c r="B481" s="1"/>
      <c r="C481" s="1"/>
      <c r="D481"/>
      <c r="E481"/>
      <c r="F481"/>
      <c r="H481"/>
      <c r="I481"/>
      <c r="J481"/>
      <c r="K481"/>
      <c r="L481"/>
      <c r="M481"/>
      <c r="N481"/>
      <c r="O481"/>
      <c r="P481"/>
      <c r="Q481"/>
      <c r="R481"/>
      <c r="S481"/>
      <c r="T481"/>
    </row>
    <row r="482" spans="1:20" s="33" customFormat="1">
      <c r="A482"/>
      <c r="B482"/>
      <c r="C482"/>
      <c r="D482"/>
      <c r="E482"/>
      <c r="F482"/>
      <c r="H482"/>
      <c r="I482"/>
      <c r="J482"/>
      <c r="K482"/>
      <c r="L482"/>
      <c r="M482"/>
      <c r="N482"/>
      <c r="O482"/>
      <c r="P482"/>
      <c r="Q482"/>
      <c r="R482"/>
      <c r="S482"/>
      <c r="T482"/>
    </row>
    <row r="483" spans="1:20" s="33" customFormat="1">
      <c r="A483"/>
      <c r="B483"/>
      <c r="C483"/>
      <c r="D483"/>
      <c r="E483"/>
      <c r="F483"/>
      <c r="H483"/>
      <c r="I483"/>
      <c r="J483"/>
      <c r="K483"/>
      <c r="L483"/>
      <c r="M483"/>
      <c r="N483"/>
      <c r="O483"/>
      <c r="P483"/>
      <c r="Q483"/>
      <c r="R483"/>
      <c r="S483"/>
      <c r="T483"/>
    </row>
    <row r="484" spans="1:20" s="33" customFormat="1">
      <c r="A484" s="2"/>
      <c r="B484" s="2"/>
      <c r="C484" s="2"/>
      <c r="D484"/>
      <c r="E484"/>
      <c r="F484"/>
      <c r="H484"/>
      <c r="I484"/>
      <c r="J484"/>
      <c r="K484"/>
      <c r="L484"/>
      <c r="M484"/>
      <c r="N484"/>
      <c r="O484"/>
      <c r="P484"/>
      <c r="Q484"/>
      <c r="R484"/>
      <c r="S484"/>
      <c r="T484"/>
    </row>
    <row r="485" spans="1:20" s="33" customFormat="1">
      <c r="A485" s="1"/>
      <c r="B485" s="1"/>
      <c r="C485" s="1"/>
      <c r="D485"/>
      <c r="E485"/>
      <c r="F485"/>
      <c r="H485"/>
      <c r="I485"/>
      <c r="J485"/>
      <c r="K485"/>
      <c r="L485"/>
      <c r="M485"/>
      <c r="N485"/>
      <c r="O485"/>
      <c r="P485"/>
      <c r="Q485"/>
      <c r="R485"/>
      <c r="S485"/>
      <c r="T485"/>
    </row>
    <row r="486" spans="1:20" s="33" customFormat="1">
      <c r="A486" s="1"/>
      <c r="B486" s="1"/>
      <c r="C486" s="1"/>
      <c r="D486"/>
      <c r="E486"/>
      <c r="F486"/>
      <c r="H486"/>
      <c r="I486"/>
      <c r="J486"/>
      <c r="K486"/>
      <c r="L486"/>
      <c r="M486"/>
      <c r="N486"/>
      <c r="O486"/>
      <c r="P486"/>
      <c r="Q486"/>
      <c r="R486"/>
      <c r="S486"/>
      <c r="T486"/>
    </row>
    <row r="487" spans="1:20" s="33" customFormat="1">
      <c r="A487"/>
      <c r="B487"/>
      <c r="C487"/>
      <c r="D487"/>
      <c r="E487"/>
      <c r="F487"/>
      <c r="H487"/>
      <c r="I487"/>
      <c r="J487"/>
      <c r="K487"/>
      <c r="L487"/>
      <c r="M487"/>
      <c r="N487"/>
      <c r="O487"/>
      <c r="P487"/>
      <c r="Q487"/>
      <c r="R487"/>
      <c r="S487"/>
      <c r="T487"/>
    </row>
    <row r="488" spans="1:20" s="33" customFormat="1">
      <c r="A488" s="1"/>
      <c r="B488" s="1"/>
      <c r="C488" s="1"/>
      <c r="D488"/>
      <c r="E488"/>
      <c r="F488"/>
      <c r="H488"/>
      <c r="I488"/>
      <c r="J488"/>
      <c r="K488"/>
      <c r="L488"/>
      <c r="M488"/>
      <c r="N488"/>
      <c r="O488"/>
      <c r="P488"/>
      <c r="Q488"/>
      <c r="R488"/>
      <c r="S488"/>
      <c r="T488"/>
    </row>
    <row r="489" spans="1:20" s="33" customFormat="1">
      <c r="A489"/>
      <c r="B489"/>
      <c r="C489"/>
      <c r="D489"/>
      <c r="E489"/>
      <c r="F489"/>
      <c r="H489"/>
      <c r="I489"/>
      <c r="J489"/>
      <c r="K489"/>
      <c r="L489"/>
      <c r="M489"/>
      <c r="N489"/>
      <c r="O489"/>
      <c r="P489"/>
      <c r="Q489"/>
      <c r="R489"/>
      <c r="S489"/>
      <c r="T489"/>
    </row>
    <row r="490" spans="1:20" s="33" customFormat="1">
      <c r="A490"/>
      <c r="B490"/>
      <c r="C490"/>
      <c r="D490"/>
      <c r="E490"/>
      <c r="F490"/>
      <c r="H490"/>
      <c r="I490"/>
      <c r="J490"/>
      <c r="K490"/>
      <c r="L490"/>
      <c r="M490"/>
      <c r="N490"/>
      <c r="O490"/>
      <c r="P490"/>
      <c r="Q490"/>
      <c r="R490"/>
      <c r="S490"/>
      <c r="T490"/>
    </row>
    <row r="491" spans="1:20" s="33" customFormat="1">
      <c r="A491" s="2"/>
      <c r="B491" s="2"/>
      <c r="C491" s="2"/>
      <c r="D491"/>
      <c r="E491"/>
      <c r="F491"/>
      <c r="H491"/>
      <c r="I491"/>
      <c r="J491"/>
      <c r="K491"/>
      <c r="L491"/>
      <c r="M491"/>
      <c r="N491"/>
      <c r="O491"/>
      <c r="P491"/>
      <c r="Q491"/>
      <c r="R491"/>
      <c r="S491"/>
      <c r="T491"/>
    </row>
    <row r="492" spans="1:20" s="33" customFormat="1">
      <c r="A492" s="1"/>
      <c r="B492" s="1"/>
      <c r="C492" s="1"/>
      <c r="D492"/>
      <c r="E492"/>
      <c r="F492"/>
      <c r="H492"/>
      <c r="I492"/>
      <c r="J492"/>
      <c r="K492"/>
      <c r="L492"/>
      <c r="M492"/>
      <c r="N492"/>
      <c r="O492"/>
      <c r="P492"/>
      <c r="Q492"/>
      <c r="R492"/>
      <c r="S492"/>
      <c r="T492"/>
    </row>
    <row r="493" spans="1:20" s="33" customFormat="1">
      <c r="A493" s="1"/>
      <c r="B493" s="1"/>
      <c r="C493" s="1"/>
      <c r="D493"/>
      <c r="E493"/>
      <c r="F493"/>
      <c r="H493"/>
      <c r="I493"/>
      <c r="J493"/>
      <c r="K493"/>
      <c r="L493"/>
      <c r="M493"/>
      <c r="N493"/>
      <c r="O493"/>
      <c r="P493"/>
      <c r="Q493"/>
      <c r="R493"/>
      <c r="S493"/>
      <c r="T493"/>
    </row>
    <row r="494" spans="1:20" s="33" customFormat="1">
      <c r="A494"/>
      <c r="B494"/>
      <c r="C494"/>
      <c r="D494"/>
      <c r="E494"/>
      <c r="F494"/>
      <c r="H494"/>
      <c r="I494"/>
      <c r="J494"/>
      <c r="K494"/>
      <c r="L494"/>
      <c r="M494"/>
      <c r="N494"/>
      <c r="O494"/>
      <c r="P494"/>
      <c r="Q494"/>
      <c r="R494"/>
      <c r="S494"/>
      <c r="T494"/>
    </row>
    <row r="495" spans="1:20" s="33" customFormat="1">
      <c r="A495" s="1"/>
      <c r="B495" s="1"/>
      <c r="C495" s="1"/>
      <c r="D495"/>
      <c r="E495"/>
      <c r="F495"/>
      <c r="H495"/>
      <c r="I495"/>
      <c r="J495"/>
      <c r="K495"/>
      <c r="L495"/>
      <c r="M495"/>
      <c r="N495"/>
      <c r="O495"/>
      <c r="P495"/>
      <c r="Q495"/>
      <c r="R495"/>
      <c r="S495"/>
      <c r="T495"/>
    </row>
    <row r="496" spans="1:20" s="33" customFormat="1">
      <c r="A496"/>
      <c r="B496"/>
      <c r="C496"/>
      <c r="D496"/>
      <c r="E496"/>
      <c r="F496"/>
      <c r="H496"/>
      <c r="I496"/>
      <c r="J496"/>
      <c r="K496"/>
      <c r="L496"/>
      <c r="M496"/>
      <c r="N496"/>
      <c r="O496"/>
      <c r="P496"/>
      <c r="Q496"/>
      <c r="R496"/>
      <c r="S496"/>
      <c r="T496"/>
    </row>
    <row r="497" spans="1:20" s="33" customFormat="1">
      <c r="A497"/>
      <c r="B497"/>
      <c r="C497"/>
      <c r="D497"/>
      <c r="E497"/>
      <c r="F497"/>
      <c r="H497"/>
      <c r="I497"/>
      <c r="J497"/>
      <c r="K497"/>
      <c r="L497"/>
      <c r="M497"/>
      <c r="N497"/>
      <c r="O497"/>
      <c r="P497"/>
      <c r="Q497"/>
      <c r="R497"/>
      <c r="S497"/>
      <c r="T497"/>
    </row>
    <row r="498" spans="1:20" s="33" customFormat="1">
      <c r="A498" s="1"/>
      <c r="B498" s="1"/>
      <c r="C498" s="1"/>
      <c r="D498"/>
      <c r="E498"/>
      <c r="F498"/>
      <c r="H498"/>
      <c r="I498"/>
      <c r="J498"/>
      <c r="K498"/>
      <c r="L498"/>
      <c r="M498"/>
      <c r="N498"/>
      <c r="O498"/>
      <c r="P498"/>
      <c r="Q498"/>
      <c r="R498"/>
      <c r="S498"/>
      <c r="T498"/>
    </row>
    <row r="499" spans="1:20" s="33" customFormat="1">
      <c r="A499"/>
      <c r="B499"/>
      <c r="C499"/>
      <c r="D499"/>
      <c r="E499"/>
      <c r="F499"/>
      <c r="H499"/>
      <c r="I499"/>
      <c r="J499"/>
      <c r="K499"/>
      <c r="L499"/>
      <c r="M499"/>
      <c r="N499"/>
      <c r="O499"/>
      <c r="P499"/>
      <c r="Q499"/>
      <c r="R499"/>
      <c r="S499"/>
      <c r="T499"/>
    </row>
    <row r="500" spans="1:20" s="33" customFormat="1">
      <c r="A500"/>
      <c r="B500"/>
      <c r="C500"/>
      <c r="D500"/>
      <c r="E500"/>
      <c r="F500"/>
      <c r="H500"/>
      <c r="I500"/>
      <c r="J500"/>
      <c r="K500"/>
      <c r="L500"/>
      <c r="M500"/>
      <c r="N500"/>
      <c r="O500"/>
      <c r="P500"/>
      <c r="Q500"/>
      <c r="R500"/>
      <c r="S500"/>
      <c r="T500"/>
    </row>
    <row r="501" spans="1:20" s="33" customFormat="1">
      <c r="A501" s="2"/>
      <c r="B501" s="2"/>
      <c r="C501" s="2"/>
      <c r="D501"/>
      <c r="E501"/>
      <c r="F501"/>
      <c r="H501"/>
      <c r="I501"/>
      <c r="J501"/>
      <c r="K501"/>
      <c r="L501"/>
      <c r="M501"/>
      <c r="N501"/>
      <c r="O501"/>
      <c r="P501"/>
      <c r="Q501"/>
      <c r="R501"/>
      <c r="S501"/>
      <c r="T501"/>
    </row>
    <row r="502" spans="1:20" s="33" customFormat="1">
      <c r="A502" s="1"/>
      <c r="B502" s="1"/>
      <c r="C502" s="1"/>
      <c r="D502"/>
      <c r="E502"/>
      <c r="F502"/>
      <c r="H502"/>
      <c r="I502"/>
      <c r="J502"/>
      <c r="K502"/>
      <c r="L502"/>
      <c r="M502"/>
      <c r="N502"/>
      <c r="O502"/>
      <c r="P502"/>
      <c r="Q502"/>
      <c r="R502"/>
      <c r="S502"/>
      <c r="T502"/>
    </row>
    <row r="503" spans="1:20" s="33" customFormat="1">
      <c r="A503" s="1"/>
      <c r="B503" s="1"/>
      <c r="C503" s="1"/>
      <c r="D503"/>
      <c r="E503"/>
      <c r="F503"/>
      <c r="H503"/>
      <c r="I503"/>
      <c r="J503"/>
      <c r="K503"/>
      <c r="L503"/>
      <c r="M503"/>
      <c r="N503"/>
      <c r="O503"/>
      <c r="P503"/>
      <c r="Q503"/>
      <c r="R503"/>
      <c r="S503"/>
      <c r="T503"/>
    </row>
    <row r="504" spans="1:20" s="33" customFormat="1">
      <c r="A504"/>
      <c r="B504"/>
      <c r="C504"/>
      <c r="D504"/>
      <c r="E504"/>
      <c r="F504"/>
      <c r="H504"/>
      <c r="I504"/>
      <c r="J504"/>
      <c r="K504"/>
      <c r="L504"/>
      <c r="M504"/>
      <c r="N504"/>
      <c r="O504"/>
      <c r="P504"/>
      <c r="Q504"/>
      <c r="R504"/>
      <c r="S504"/>
      <c r="T504"/>
    </row>
    <row r="505" spans="1:20" s="33" customFormat="1">
      <c r="A505" s="1"/>
      <c r="B505" s="1"/>
      <c r="C505" s="1"/>
      <c r="D505"/>
      <c r="E505"/>
      <c r="F505"/>
      <c r="H505"/>
      <c r="I505"/>
      <c r="J505"/>
      <c r="K505"/>
      <c r="L505"/>
      <c r="M505"/>
      <c r="N505"/>
      <c r="O505"/>
      <c r="P505"/>
      <c r="Q505"/>
      <c r="R505"/>
      <c r="S505"/>
      <c r="T505"/>
    </row>
    <row r="506" spans="1:20" s="33" customFormat="1">
      <c r="A506"/>
      <c r="B506"/>
      <c r="C506"/>
      <c r="D506"/>
      <c r="E506"/>
      <c r="F506"/>
      <c r="H506"/>
      <c r="I506"/>
      <c r="J506"/>
      <c r="K506"/>
      <c r="L506"/>
      <c r="M506"/>
      <c r="N506"/>
      <c r="O506"/>
      <c r="P506"/>
      <c r="Q506"/>
      <c r="R506"/>
      <c r="S506"/>
      <c r="T506"/>
    </row>
    <row r="507" spans="1:20" s="33" customFormat="1">
      <c r="A507"/>
      <c r="B507"/>
      <c r="C507"/>
      <c r="D507"/>
      <c r="E507"/>
      <c r="F507"/>
      <c r="H507"/>
      <c r="I507"/>
      <c r="J507"/>
      <c r="K507"/>
      <c r="L507"/>
      <c r="M507"/>
      <c r="N507"/>
      <c r="O507"/>
      <c r="P507"/>
      <c r="Q507"/>
      <c r="R507"/>
      <c r="S507"/>
      <c r="T507"/>
    </row>
    <row r="508" spans="1:20" s="33" customFormat="1">
      <c r="A508" s="2"/>
      <c r="B508" s="2"/>
      <c r="C508" s="2"/>
      <c r="D508"/>
      <c r="E508"/>
      <c r="F508"/>
      <c r="H508"/>
      <c r="I508"/>
      <c r="J508"/>
      <c r="K508"/>
      <c r="L508"/>
      <c r="M508"/>
      <c r="N508"/>
      <c r="O508"/>
      <c r="P508"/>
      <c r="Q508"/>
      <c r="R508"/>
      <c r="S508"/>
      <c r="T508"/>
    </row>
    <row r="509" spans="1:20" s="33" customFormat="1">
      <c r="A509" s="1"/>
      <c r="B509" s="1"/>
      <c r="C509" s="1"/>
      <c r="D509"/>
      <c r="E509"/>
      <c r="F509"/>
      <c r="H509"/>
      <c r="I509"/>
      <c r="J509"/>
      <c r="K509"/>
      <c r="L509"/>
      <c r="M509"/>
      <c r="N509"/>
      <c r="O509"/>
      <c r="P509"/>
      <c r="Q509"/>
      <c r="R509"/>
      <c r="S509"/>
      <c r="T509"/>
    </row>
    <row r="510" spans="1:20" s="33" customFormat="1">
      <c r="A510" s="1"/>
      <c r="B510" s="1"/>
      <c r="C510" s="1"/>
      <c r="D510"/>
      <c r="E510"/>
      <c r="F510"/>
      <c r="H510"/>
      <c r="I510"/>
      <c r="J510"/>
      <c r="K510"/>
      <c r="L510"/>
      <c r="M510"/>
      <c r="N510"/>
      <c r="O510"/>
      <c r="P510"/>
      <c r="Q510"/>
      <c r="R510"/>
      <c r="S510"/>
      <c r="T510"/>
    </row>
    <row r="511" spans="1:20" s="33" customFormat="1">
      <c r="A511"/>
      <c r="B511"/>
      <c r="C511"/>
      <c r="D511"/>
      <c r="E511"/>
      <c r="F511"/>
      <c r="H511"/>
      <c r="I511"/>
      <c r="J511"/>
      <c r="K511"/>
      <c r="L511"/>
      <c r="M511"/>
      <c r="N511"/>
      <c r="O511"/>
      <c r="P511"/>
      <c r="Q511"/>
      <c r="R511"/>
      <c r="S511"/>
      <c r="T511"/>
    </row>
    <row r="512" spans="1:20" s="33" customFormat="1">
      <c r="A512" s="1"/>
      <c r="B512" s="1"/>
      <c r="C512" s="1"/>
      <c r="D512"/>
      <c r="E512"/>
      <c r="F512"/>
      <c r="H512"/>
      <c r="I512"/>
      <c r="J512"/>
      <c r="K512"/>
      <c r="L512"/>
      <c r="M512"/>
      <c r="N512"/>
      <c r="O512"/>
      <c r="P512"/>
      <c r="Q512"/>
      <c r="R512"/>
      <c r="S512"/>
      <c r="T512"/>
    </row>
    <row r="513" spans="1:20" s="33" customFormat="1">
      <c r="A513"/>
      <c r="B513"/>
      <c r="C513"/>
      <c r="D513"/>
      <c r="E513"/>
      <c r="F513"/>
      <c r="H513"/>
      <c r="I513"/>
      <c r="J513"/>
      <c r="K513"/>
      <c r="L513"/>
      <c r="M513"/>
      <c r="N513"/>
      <c r="O513"/>
      <c r="P513"/>
      <c r="Q513"/>
      <c r="R513"/>
      <c r="S513"/>
      <c r="T513"/>
    </row>
    <row r="514" spans="1:20" s="33" customFormat="1">
      <c r="A514"/>
      <c r="B514"/>
      <c r="C514"/>
      <c r="D514"/>
      <c r="E514"/>
      <c r="F514"/>
      <c r="H514"/>
      <c r="I514"/>
      <c r="J514"/>
      <c r="K514"/>
      <c r="L514"/>
      <c r="M514"/>
      <c r="N514"/>
      <c r="O514"/>
      <c r="P514"/>
      <c r="Q514"/>
      <c r="R514"/>
      <c r="S514"/>
      <c r="T514"/>
    </row>
    <row r="515" spans="1:20" s="33" customFormat="1">
      <c r="A515" s="2"/>
      <c r="B515" s="2"/>
      <c r="C515" s="2"/>
      <c r="D515"/>
      <c r="E515"/>
      <c r="F515"/>
      <c r="H515"/>
      <c r="I515"/>
      <c r="J515"/>
      <c r="K515"/>
      <c r="L515"/>
      <c r="M515"/>
      <c r="N515"/>
      <c r="O515"/>
      <c r="P515"/>
      <c r="Q515"/>
      <c r="R515"/>
      <c r="S515"/>
      <c r="T515"/>
    </row>
    <row r="516" spans="1:20" s="33" customFormat="1">
      <c r="A516" s="1"/>
      <c r="B516" s="1"/>
      <c r="C516" s="1"/>
      <c r="D516"/>
      <c r="E516"/>
      <c r="F516"/>
      <c r="H516"/>
      <c r="I516"/>
      <c r="J516"/>
      <c r="K516"/>
      <c r="L516"/>
      <c r="M516"/>
      <c r="N516"/>
      <c r="O516"/>
      <c r="P516"/>
      <c r="Q516"/>
      <c r="R516"/>
      <c r="S516"/>
      <c r="T516"/>
    </row>
    <row r="517" spans="1:20" s="33" customFormat="1">
      <c r="A517" s="1"/>
      <c r="B517" s="1"/>
      <c r="C517" s="1"/>
      <c r="D517"/>
      <c r="E517"/>
      <c r="F517"/>
      <c r="H517"/>
      <c r="I517"/>
      <c r="J517"/>
      <c r="K517"/>
      <c r="L517"/>
      <c r="M517"/>
      <c r="N517"/>
      <c r="O517"/>
      <c r="P517"/>
      <c r="Q517"/>
      <c r="R517"/>
      <c r="S517"/>
      <c r="T517"/>
    </row>
    <row r="518" spans="1:20" s="33" customFormat="1">
      <c r="A518"/>
      <c r="B518"/>
      <c r="C518"/>
      <c r="D518"/>
      <c r="E518"/>
      <c r="F518"/>
      <c r="H518"/>
      <c r="I518"/>
      <c r="J518"/>
      <c r="K518"/>
      <c r="L518"/>
      <c r="M518"/>
      <c r="N518"/>
      <c r="O518"/>
      <c r="P518"/>
      <c r="Q518"/>
      <c r="R518"/>
      <c r="S518"/>
      <c r="T518"/>
    </row>
    <row r="519" spans="1:20" s="33" customFormat="1">
      <c r="A519" s="1"/>
      <c r="B519" s="1"/>
      <c r="C519" s="1"/>
      <c r="D519"/>
      <c r="E519"/>
      <c r="F519"/>
      <c r="H519"/>
      <c r="I519"/>
      <c r="J519"/>
      <c r="K519"/>
      <c r="L519"/>
      <c r="M519"/>
      <c r="N519"/>
      <c r="O519"/>
      <c r="P519"/>
      <c r="Q519"/>
      <c r="R519"/>
      <c r="S519"/>
      <c r="T519"/>
    </row>
    <row r="520" spans="1:20" s="33" customFormat="1">
      <c r="A520"/>
      <c r="B520"/>
      <c r="C520"/>
      <c r="D520"/>
      <c r="E520"/>
      <c r="F520"/>
      <c r="H520"/>
      <c r="I520"/>
      <c r="J520"/>
      <c r="K520"/>
      <c r="L520"/>
      <c r="M520"/>
      <c r="N520"/>
      <c r="O520"/>
      <c r="P520"/>
      <c r="Q520"/>
      <c r="R520"/>
      <c r="S520"/>
      <c r="T520"/>
    </row>
    <row r="521" spans="1:20" s="33" customFormat="1">
      <c r="A521"/>
      <c r="B521"/>
      <c r="C521"/>
      <c r="D521"/>
      <c r="E521"/>
      <c r="F521"/>
      <c r="H521"/>
      <c r="I521"/>
      <c r="J521"/>
      <c r="K521"/>
      <c r="L521"/>
      <c r="M521"/>
      <c r="N521"/>
      <c r="O521"/>
      <c r="P521"/>
      <c r="Q521"/>
      <c r="R521"/>
      <c r="S521"/>
      <c r="T521"/>
    </row>
    <row r="522" spans="1:20" s="33" customFormat="1">
      <c r="A522" s="2"/>
      <c r="B522" s="2"/>
      <c r="C522" s="2"/>
      <c r="D522"/>
      <c r="E522"/>
      <c r="F522"/>
      <c r="H522"/>
      <c r="I522"/>
      <c r="J522"/>
      <c r="K522"/>
      <c r="L522"/>
      <c r="M522"/>
      <c r="N522"/>
      <c r="O522"/>
      <c r="P522"/>
      <c r="Q522"/>
      <c r="R522"/>
      <c r="S522"/>
      <c r="T522"/>
    </row>
    <row r="523" spans="1:20" s="33" customFormat="1">
      <c r="A523" s="1"/>
      <c r="B523" s="1"/>
      <c r="C523" s="1"/>
      <c r="D523"/>
      <c r="E523"/>
      <c r="F523"/>
      <c r="H523"/>
      <c r="I523"/>
      <c r="J523"/>
      <c r="K523"/>
      <c r="L523"/>
      <c r="M523"/>
      <c r="N523"/>
      <c r="O523"/>
      <c r="P523"/>
      <c r="Q523"/>
      <c r="R523"/>
      <c r="S523"/>
      <c r="T523"/>
    </row>
    <row r="524" spans="1:20" s="33" customFormat="1">
      <c r="A524" s="1"/>
      <c r="B524" s="1"/>
      <c r="C524" s="1"/>
      <c r="D524"/>
      <c r="E524"/>
      <c r="F524"/>
      <c r="H524"/>
      <c r="I524"/>
      <c r="J524"/>
      <c r="K524"/>
      <c r="L524"/>
      <c r="M524"/>
      <c r="N524"/>
      <c r="O524"/>
      <c r="P524"/>
      <c r="Q524"/>
      <c r="R524"/>
      <c r="S524"/>
      <c r="T524"/>
    </row>
    <row r="525" spans="1:20" s="33" customFormat="1">
      <c r="A525"/>
      <c r="B525"/>
      <c r="C525"/>
      <c r="D525"/>
      <c r="E525"/>
      <c r="F525"/>
      <c r="H525"/>
      <c r="I525"/>
      <c r="J525"/>
      <c r="K525"/>
      <c r="L525"/>
      <c r="M525"/>
      <c r="N525"/>
      <c r="O525"/>
      <c r="P525"/>
      <c r="Q525"/>
      <c r="R525"/>
      <c r="S525"/>
      <c r="T525"/>
    </row>
    <row r="526" spans="1:20" s="33" customFormat="1">
      <c r="A526" s="1"/>
      <c r="B526" s="1"/>
      <c r="C526" s="1"/>
      <c r="D526"/>
      <c r="E526"/>
      <c r="F526"/>
      <c r="H526"/>
      <c r="I526"/>
      <c r="J526"/>
      <c r="K526"/>
      <c r="L526"/>
      <c r="M526"/>
      <c r="N526"/>
      <c r="O526"/>
      <c r="P526"/>
      <c r="Q526"/>
      <c r="R526"/>
      <c r="S526"/>
      <c r="T526"/>
    </row>
    <row r="527" spans="1:20" s="33" customFormat="1">
      <c r="A527"/>
      <c r="B527"/>
      <c r="C527"/>
      <c r="D527"/>
      <c r="E527"/>
      <c r="F527"/>
      <c r="H527"/>
      <c r="I527"/>
      <c r="J527"/>
      <c r="K527"/>
      <c r="L527"/>
      <c r="M527"/>
      <c r="N527"/>
      <c r="O527"/>
      <c r="P527"/>
      <c r="Q527"/>
      <c r="R527"/>
      <c r="S527"/>
      <c r="T527"/>
    </row>
    <row r="528" spans="1:20" s="33" customFormat="1">
      <c r="A528"/>
      <c r="B528"/>
      <c r="C528"/>
      <c r="D528"/>
      <c r="E528"/>
      <c r="F528"/>
      <c r="H528"/>
      <c r="I528"/>
      <c r="J528"/>
      <c r="K528"/>
      <c r="L528"/>
      <c r="M528"/>
      <c r="N528"/>
      <c r="O528"/>
      <c r="P528"/>
      <c r="Q528"/>
      <c r="R528"/>
      <c r="S528"/>
      <c r="T528"/>
    </row>
    <row r="529" spans="1:20" s="33" customFormat="1">
      <c r="A529" s="2"/>
      <c r="B529" s="2"/>
      <c r="C529" s="2"/>
      <c r="D529"/>
      <c r="E529"/>
      <c r="F529"/>
      <c r="H529"/>
      <c r="I529"/>
      <c r="J529"/>
      <c r="K529"/>
      <c r="L529"/>
      <c r="M529"/>
      <c r="N529"/>
      <c r="O529"/>
      <c r="P529"/>
      <c r="Q529"/>
      <c r="R529"/>
      <c r="S529"/>
      <c r="T529"/>
    </row>
    <row r="530" spans="1:20" s="33" customFormat="1">
      <c r="A530" s="1"/>
      <c r="B530" s="1"/>
      <c r="C530" s="1"/>
      <c r="D530"/>
      <c r="E530"/>
      <c r="F530"/>
      <c r="H530"/>
      <c r="I530"/>
      <c r="J530"/>
      <c r="K530"/>
      <c r="L530"/>
      <c r="M530"/>
      <c r="N530"/>
      <c r="O530"/>
      <c r="P530"/>
      <c r="Q530"/>
      <c r="R530"/>
      <c r="S530"/>
      <c r="T530"/>
    </row>
    <row r="531" spans="1:20" s="33" customFormat="1">
      <c r="A531" s="1"/>
      <c r="B531" s="1"/>
      <c r="C531" s="1"/>
      <c r="D531"/>
      <c r="E531"/>
      <c r="F531"/>
      <c r="H531"/>
      <c r="I531"/>
      <c r="J531"/>
      <c r="K531"/>
      <c r="L531"/>
      <c r="M531"/>
      <c r="N531"/>
      <c r="O531"/>
      <c r="P531"/>
      <c r="Q531"/>
      <c r="R531"/>
      <c r="S531"/>
      <c r="T531"/>
    </row>
    <row r="532" spans="1:20" s="33" customFormat="1">
      <c r="A532"/>
      <c r="B532"/>
      <c r="C532"/>
      <c r="D532"/>
      <c r="E532"/>
      <c r="F532"/>
      <c r="H532"/>
      <c r="I532"/>
      <c r="J532"/>
      <c r="K532"/>
      <c r="L532"/>
      <c r="M532"/>
      <c r="N532"/>
      <c r="O532"/>
      <c r="P532"/>
      <c r="Q532"/>
      <c r="R532"/>
      <c r="S532"/>
      <c r="T532"/>
    </row>
    <row r="533" spans="1:20" s="33" customFormat="1">
      <c r="A533" s="1"/>
      <c r="B533" s="1"/>
      <c r="C533" s="1"/>
      <c r="D533"/>
      <c r="E533"/>
      <c r="F533"/>
      <c r="H533"/>
      <c r="I533"/>
      <c r="J533"/>
      <c r="K533"/>
      <c r="L533"/>
      <c r="M533"/>
      <c r="N533"/>
      <c r="O533"/>
      <c r="P533"/>
      <c r="Q533"/>
      <c r="R533"/>
      <c r="S533"/>
      <c r="T533"/>
    </row>
    <row r="534" spans="1:20" s="33" customFormat="1">
      <c r="A534"/>
      <c r="B534"/>
      <c r="C534"/>
      <c r="D534"/>
      <c r="E534"/>
      <c r="F534"/>
      <c r="H534"/>
      <c r="I534"/>
      <c r="J534"/>
      <c r="K534"/>
      <c r="L534"/>
      <c r="M534"/>
      <c r="N534"/>
      <c r="O534"/>
      <c r="P534"/>
      <c r="Q534"/>
      <c r="R534"/>
      <c r="S534"/>
      <c r="T534"/>
    </row>
    <row r="535" spans="1:20" s="33" customFormat="1">
      <c r="A535"/>
      <c r="B535"/>
      <c r="C535"/>
      <c r="D535"/>
      <c r="E535"/>
      <c r="F535"/>
      <c r="H535"/>
      <c r="I535"/>
      <c r="J535"/>
      <c r="K535"/>
      <c r="L535"/>
      <c r="M535"/>
      <c r="N535"/>
      <c r="O535"/>
      <c r="P535"/>
      <c r="Q535"/>
      <c r="R535"/>
      <c r="S535"/>
      <c r="T535"/>
    </row>
    <row r="536" spans="1:20" s="33" customFormat="1">
      <c r="A536" s="2"/>
      <c r="B536" s="2"/>
      <c r="C536" s="2"/>
      <c r="D536"/>
      <c r="E536"/>
      <c r="F536"/>
      <c r="H536"/>
      <c r="I536"/>
      <c r="J536"/>
      <c r="K536"/>
      <c r="L536"/>
      <c r="M536"/>
      <c r="N536"/>
      <c r="O536"/>
      <c r="P536"/>
      <c r="Q536"/>
      <c r="R536"/>
      <c r="S536"/>
      <c r="T536"/>
    </row>
    <row r="537" spans="1:20" s="33" customFormat="1">
      <c r="A537" s="1"/>
      <c r="B537" s="1"/>
      <c r="C537" s="1"/>
      <c r="D537"/>
      <c r="E537"/>
      <c r="F537"/>
      <c r="H537"/>
      <c r="I537"/>
      <c r="J537"/>
      <c r="K537"/>
      <c r="L537"/>
      <c r="M537"/>
      <c r="N537"/>
      <c r="O537"/>
      <c r="P537"/>
      <c r="Q537"/>
      <c r="R537"/>
      <c r="S537"/>
      <c r="T537"/>
    </row>
    <row r="538" spans="1:20" s="33" customFormat="1">
      <c r="A538" s="1"/>
      <c r="B538" s="1"/>
      <c r="C538" s="1"/>
      <c r="D538"/>
      <c r="E538"/>
      <c r="F538"/>
      <c r="H538"/>
      <c r="I538"/>
      <c r="J538"/>
      <c r="K538"/>
      <c r="L538"/>
      <c r="M538"/>
      <c r="N538"/>
      <c r="O538"/>
      <c r="P538"/>
      <c r="Q538"/>
      <c r="R538"/>
      <c r="S538"/>
      <c r="T538"/>
    </row>
    <row r="539" spans="1:20" s="33" customFormat="1">
      <c r="A539"/>
      <c r="B539"/>
      <c r="C539"/>
      <c r="D539"/>
      <c r="E539"/>
      <c r="F539"/>
      <c r="H539"/>
      <c r="I539"/>
      <c r="J539"/>
      <c r="K539"/>
      <c r="L539"/>
      <c r="M539"/>
      <c r="N539"/>
      <c r="O539"/>
      <c r="P539"/>
      <c r="Q539"/>
      <c r="R539"/>
      <c r="S539"/>
      <c r="T539"/>
    </row>
    <row r="540" spans="1:20" s="33" customFormat="1">
      <c r="A540" s="1"/>
      <c r="B540" s="1"/>
      <c r="C540" s="1"/>
      <c r="D540"/>
      <c r="E540"/>
      <c r="F540"/>
      <c r="H540"/>
      <c r="I540"/>
      <c r="J540"/>
      <c r="K540"/>
      <c r="L540"/>
      <c r="M540"/>
      <c r="N540"/>
      <c r="O540"/>
      <c r="P540"/>
      <c r="Q540"/>
      <c r="R540"/>
      <c r="S540"/>
      <c r="T540"/>
    </row>
    <row r="541" spans="1:20" s="33" customFormat="1">
      <c r="A541"/>
      <c r="B541"/>
      <c r="C541"/>
      <c r="D541"/>
      <c r="E541"/>
      <c r="F541"/>
      <c r="H541"/>
      <c r="I541"/>
      <c r="J541"/>
      <c r="K541"/>
      <c r="L541"/>
      <c r="M541"/>
      <c r="N541"/>
      <c r="O541"/>
      <c r="P541"/>
      <c r="Q541"/>
      <c r="R541"/>
      <c r="S541"/>
      <c r="T541"/>
    </row>
    <row r="542" spans="1:20" s="33" customFormat="1">
      <c r="A542"/>
      <c r="B542"/>
      <c r="C542"/>
      <c r="D542"/>
      <c r="E542"/>
      <c r="F542"/>
      <c r="H542"/>
      <c r="I542"/>
      <c r="J542"/>
      <c r="K542"/>
      <c r="L542"/>
      <c r="M542"/>
      <c r="N542"/>
      <c r="O542"/>
      <c r="P542"/>
      <c r="Q542"/>
      <c r="R542"/>
      <c r="S542"/>
      <c r="T542"/>
    </row>
    <row r="543" spans="1:20" s="33" customFormat="1">
      <c r="A543" s="2"/>
      <c r="B543" s="2"/>
      <c r="C543" s="2"/>
      <c r="D543"/>
      <c r="E543"/>
      <c r="F543"/>
      <c r="H543"/>
      <c r="I543"/>
      <c r="J543"/>
      <c r="K543"/>
      <c r="L543"/>
      <c r="M543"/>
      <c r="N543"/>
      <c r="O543"/>
      <c r="P543"/>
      <c r="Q543"/>
      <c r="R543"/>
      <c r="S543"/>
      <c r="T543"/>
    </row>
    <row r="544" spans="1:20" s="33" customFormat="1">
      <c r="A544" s="1"/>
      <c r="B544" s="1"/>
      <c r="C544" s="1"/>
      <c r="D544"/>
      <c r="E544"/>
      <c r="F544"/>
      <c r="H544"/>
      <c r="I544"/>
      <c r="J544"/>
      <c r="K544"/>
      <c r="L544"/>
      <c r="M544"/>
      <c r="N544"/>
      <c r="O544"/>
      <c r="P544"/>
      <c r="Q544"/>
      <c r="R544"/>
      <c r="S544"/>
      <c r="T544"/>
    </row>
    <row r="545" spans="1:20" s="33" customFormat="1">
      <c r="A545" s="1"/>
      <c r="B545" s="1"/>
      <c r="C545" s="1"/>
      <c r="D545"/>
      <c r="E545"/>
      <c r="F545"/>
      <c r="H545"/>
      <c r="I545"/>
      <c r="J545"/>
      <c r="K545"/>
      <c r="L545"/>
      <c r="M545"/>
      <c r="N545"/>
      <c r="O545"/>
      <c r="P545"/>
      <c r="Q545"/>
      <c r="R545"/>
      <c r="S545"/>
      <c r="T545"/>
    </row>
    <row r="546" spans="1:20" s="33" customFormat="1">
      <c r="A546"/>
      <c r="B546"/>
      <c r="C546"/>
      <c r="D546"/>
      <c r="E546"/>
      <c r="F546"/>
      <c r="H546"/>
      <c r="I546"/>
      <c r="J546"/>
      <c r="K546"/>
      <c r="L546"/>
      <c r="M546"/>
      <c r="N546"/>
      <c r="O546"/>
      <c r="P546"/>
      <c r="Q546"/>
      <c r="R546"/>
      <c r="S546"/>
      <c r="T546"/>
    </row>
    <row r="547" spans="1:20" s="33" customFormat="1">
      <c r="A547" s="1"/>
      <c r="B547" s="1"/>
      <c r="C547" s="1"/>
      <c r="D547"/>
      <c r="E547"/>
      <c r="F547"/>
      <c r="H547"/>
      <c r="I547"/>
      <c r="J547"/>
      <c r="K547"/>
      <c r="L547"/>
      <c r="M547"/>
      <c r="N547"/>
      <c r="O547"/>
      <c r="P547"/>
      <c r="Q547"/>
      <c r="R547"/>
      <c r="S547"/>
      <c r="T547"/>
    </row>
    <row r="548" spans="1:20" s="33" customFormat="1">
      <c r="A548"/>
      <c r="B548"/>
      <c r="C548"/>
      <c r="D548"/>
      <c r="E548"/>
      <c r="F548"/>
      <c r="H548"/>
      <c r="I548"/>
      <c r="J548"/>
      <c r="K548"/>
      <c r="L548"/>
      <c r="M548"/>
      <c r="N548"/>
      <c r="O548"/>
      <c r="P548"/>
      <c r="Q548"/>
      <c r="R548"/>
      <c r="S548"/>
      <c r="T548"/>
    </row>
    <row r="549" spans="1:20" s="33" customFormat="1">
      <c r="A549"/>
      <c r="B549"/>
      <c r="C549"/>
      <c r="D549"/>
      <c r="E549"/>
      <c r="F549"/>
      <c r="H549"/>
      <c r="I549"/>
      <c r="J549"/>
      <c r="K549"/>
      <c r="L549"/>
      <c r="M549"/>
      <c r="N549"/>
      <c r="O549"/>
      <c r="P549"/>
      <c r="Q549"/>
      <c r="R549"/>
      <c r="S549"/>
      <c r="T549"/>
    </row>
    <row r="550" spans="1:20" s="33" customFormat="1">
      <c r="A550" s="2"/>
      <c r="B550" s="2"/>
      <c r="C550" s="2"/>
      <c r="D550"/>
      <c r="E550"/>
      <c r="F550"/>
      <c r="H550"/>
      <c r="I550"/>
      <c r="J550"/>
      <c r="K550"/>
      <c r="L550"/>
      <c r="M550"/>
      <c r="N550"/>
      <c r="O550"/>
      <c r="P550"/>
      <c r="Q550"/>
      <c r="R550"/>
      <c r="S550"/>
      <c r="T550"/>
    </row>
    <row r="551" spans="1:20" s="33" customFormat="1">
      <c r="A551" s="1"/>
      <c r="B551" s="1"/>
      <c r="C551" s="1"/>
      <c r="D551"/>
      <c r="E551"/>
      <c r="F551"/>
      <c r="H551"/>
      <c r="I551"/>
      <c r="J551"/>
      <c r="K551"/>
      <c r="L551"/>
      <c r="M551"/>
      <c r="N551"/>
      <c r="O551"/>
      <c r="P551"/>
      <c r="Q551"/>
      <c r="R551"/>
      <c r="S551"/>
      <c r="T551"/>
    </row>
    <row r="552" spans="1:20" s="33" customFormat="1">
      <c r="A552" s="1"/>
      <c r="B552" s="1"/>
      <c r="C552" s="1"/>
      <c r="D552"/>
      <c r="E552"/>
      <c r="F552"/>
      <c r="H552"/>
      <c r="I552"/>
      <c r="J552"/>
      <c r="K552"/>
      <c r="L552"/>
      <c r="M552"/>
      <c r="N552"/>
      <c r="O552"/>
      <c r="P552"/>
      <c r="Q552"/>
      <c r="R552"/>
      <c r="S552"/>
      <c r="T552"/>
    </row>
    <row r="553" spans="1:20" s="33" customFormat="1">
      <c r="A553"/>
      <c r="B553"/>
      <c r="C553"/>
      <c r="D553"/>
      <c r="E553"/>
      <c r="F553"/>
      <c r="H553"/>
      <c r="I553"/>
      <c r="J553"/>
      <c r="K553"/>
      <c r="L553"/>
      <c r="M553"/>
      <c r="N553"/>
      <c r="O553"/>
      <c r="P553"/>
      <c r="Q553"/>
      <c r="R553"/>
      <c r="S553"/>
      <c r="T553"/>
    </row>
    <row r="554" spans="1:20" s="33" customFormat="1">
      <c r="A554" s="1"/>
      <c r="B554" s="1"/>
      <c r="C554" s="1"/>
      <c r="D554"/>
      <c r="E554"/>
      <c r="F554"/>
      <c r="H554"/>
      <c r="I554"/>
      <c r="J554"/>
      <c r="K554"/>
      <c r="L554"/>
      <c r="M554"/>
      <c r="N554"/>
      <c r="O554"/>
      <c r="P554"/>
      <c r="Q554"/>
      <c r="R554"/>
      <c r="S554"/>
      <c r="T554"/>
    </row>
    <row r="555" spans="1:20" s="33" customFormat="1">
      <c r="A555"/>
      <c r="B555"/>
      <c r="C555"/>
      <c r="D555"/>
      <c r="E555"/>
      <c r="F555"/>
      <c r="H555"/>
      <c r="I555"/>
      <c r="J555"/>
      <c r="K555"/>
      <c r="L555"/>
      <c r="M555"/>
      <c r="N555"/>
      <c r="O555"/>
      <c r="P555"/>
      <c r="Q555"/>
      <c r="R555"/>
      <c r="S555"/>
      <c r="T555"/>
    </row>
    <row r="556" spans="1:20" s="33" customFormat="1">
      <c r="A556"/>
      <c r="B556"/>
      <c r="C556"/>
      <c r="D556"/>
      <c r="E556"/>
      <c r="F556"/>
      <c r="H556"/>
      <c r="I556"/>
      <c r="J556"/>
      <c r="K556"/>
      <c r="L556"/>
      <c r="M556"/>
      <c r="N556"/>
      <c r="O556"/>
      <c r="P556"/>
      <c r="Q556"/>
      <c r="R556"/>
      <c r="S556"/>
      <c r="T556"/>
    </row>
    <row r="557" spans="1:20" s="33" customFormat="1">
      <c r="A557" s="2"/>
      <c r="B557" s="2"/>
      <c r="C557" s="2"/>
      <c r="D557"/>
      <c r="E557"/>
      <c r="F557"/>
      <c r="H557"/>
      <c r="I557"/>
      <c r="J557"/>
      <c r="K557"/>
      <c r="L557"/>
      <c r="M557"/>
      <c r="N557"/>
      <c r="O557"/>
      <c r="P557"/>
      <c r="Q557"/>
      <c r="R557"/>
      <c r="S557"/>
      <c r="T557"/>
    </row>
    <row r="558" spans="1:20" s="33" customFormat="1">
      <c r="A558" s="1"/>
      <c r="B558" s="1"/>
      <c r="C558" s="1"/>
      <c r="D558"/>
      <c r="E558"/>
      <c r="F558"/>
      <c r="H558"/>
      <c r="I558"/>
      <c r="J558"/>
      <c r="K558"/>
      <c r="L558"/>
      <c r="M558"/>
      <c r="N558"/>
      <c r="O558"/>
      <c r="P558"/>
      <c r="Q558"/>
      <c r="R558"/>
      <c r="S558"/>
      <c r="T558"/>
    </row>
    <row r="559" spans="1:20" s="33" customFormat="1">
      <c r="A559" s="1"/>
      <c r="B559" s="1"/>
      <c r="C559" s="1"/>
      <c r="D559"/>
      <c r="E559"/>
      <c r="F559"/>
      <c r="H559"/>
      <c r="I559"/>
      <c r="J559"/>
      <c r="K559"/>
      <c r="L559"/>
      <c r="M559"/>
      <c r="N559"/>
      <c r="O559"/>
      <c r="P559"/>
      <c r="Q559"/>
      <c r="R559"/>
      <c r="S559"/>
      <c r="T559"/>
    </row>
    <row r="560" spans="1:20" s="33" customFormat="1">
      <c r="A560"/>
      <c r="B560"/>
      <c r="C560"/>
      <c r="D560"/>
      <c r="E560"/>
      <c r="F560"/>
      <c r="H560"/>
      <c r="I560"/>
      <c r="J560"/>
      <c r="K560"/>
      <c r="L560"/>
      <c r="M560"/>
      <c r="N560"/>
      <c r="O560"/>
      <c r="P560"/>
      <c r="Q560"/>
      <c r="R560"/>
      <c r="S560"/>
      <c r="T560"/>
    </row>
    <row r="561" spans="1:20" s="33" customFormat="1">
      <c r="A561" s="1"/>
      <c r="B561" s="1"/>
      <c r="C561" s="1"/>
      <c r="D561"/>
      <c r="E561"/>
      <c r="F561"/>
      <c r="H561"/>
      <c r="I561"/>
      <c r="J561"/>
      <c r="K561"/>
      <c r="L561"/>
      <c r="M561"/>
      <c r="N561"/>
      <c r="O561"/>
      <c r="P561"/>
      <c r="Q561"/>
      <c r="R561"/>
      <c r="S561"/>
      <c r="T561"/>
    </row>
    <row r="562" spans="1:20" s="33" customFormat="1">
      <c r="A562"/>
      <c r="B562"/>
      <c r="C562"/>
      <c r="D562"/>
      <c r="E562"/>
      <c r="F562"/>
      <c r="H562"/>
      <c r="I562"/>
      <c r="J562"/>
      <c r="K562"/>
      <c r="L562"/>
      <c r="M562"/>
      <c r="N562"/>
      <c r="O562"/>
      <c r="P562"/>
      <c r="Q562"/>
      <c r="R562"/>
      <c r="S562"/>
      <c r="T562"/>
    </row>
    <row r="563" spans="1:20" s="33" customFormat="1">
      <c r="A563"/>
      <c r="B563"/>
      <c r="C563"/>
      <c r="D563"/>
      <c r="E563"/>
      <c r="F563"/>
      <c r="H563"/>
      <c r="I563"/>
      <c r="J563"/>
      <c r="K563"/>
      <c r="L563"/>
      <c r="M563"/>
      <c r="N563"/>
      <c r="O563"/>
      <c r="P563"/>
      <c r="Q563"/>
      <c r="R563"/>
      <c r="S563"/>
      <c r="T563"/>
    </row>
    <row r="564" spans="1:20" s="33" customFormat="1">
      <c r="A564" s="2"/>
      <c r="B564" s="2"/>
      <c r="C564" s="2"/>
      <c r="D564"/>
      <c r="E564"/>
      <c r="F564"/>
      <c r="H564"/>
      <c r="I564"/>
      <c r="J564"/>
      <c r="K564"/>
      <c r="L564"/>
      <c r="M564"/>
      <c r="N564"/>
      <c r="O564"/>
      <c r="P564"/>
      <c r="Q564"/>
      <c r="R564"/>
      <c r="S564"/>
      <c r="T564"/>
    </row>
    <row r="565" spans="1:20" s="33" customFormat="1">
      <c r="A565" s="1"/>
      <c r="B565" s="1"/>
      <c r="C565" s="1"/>
      <c r="D565"/>
      <c r="E565"/>
      <c r="F565"/>
      <c r="H565"/>
      <c r="I565"/>
      <c r="J565"/>
      <c r="K565"/>
      <c r="L565"/>
      <c r="M565"/>
      <c r="N565"/>
      <c r="O565"/>
      <c r="P565"/>
      <c r="Q565"/>
      <c r="R565"/>
      <c r="S565"/>
      <c r="T565"/>
    </row>
    <row r="566" spans="1:20" s="33" customFormat="1">
      <c r="A566" s="1"/>
      <c r="B566" s="1"/>
      <c r="C566" s="1"/>
      <c r="D566"/>
      <c r="E566"/>
      <c r="F566"/>
      <c r="H566"/>
      <c r="I566"/>
      <c r="J566"/>
      <c r="K566"/>
      <c r="L566"/>
      <c r="M566"/>
      <c r="N566"/>
      <c r="O566"/>
      <c r="P566"/>
      <c r="Q566"/>
      <c r="R566"/>
      <c r="S566"/>
      <c r="T566"/>
    </row>
    <row r="567" spans="1:20" s="33" customFormat="1">
      <c r="A567"/>
      <c r="B567"/>
      <c r="C567"/>
      <c r="D567"/>
      <c r="E567"/>
      <c r="F567"/>
      <c r="H567"/>
      <c r="I567"/>
      <c r="J567"/>
      <c r="K567"/>
      <c r="L567"/>
      <c r="M567"/>
      <c r="N567"/>
      <c r="O567"/>
      <c r="P567"/>
      <c r="Q567"/>
      <c r="R567"/>
      <c r="S567"/>
      <c r="T567"/>
    </row>
    <row r="568" spans="1:20" s="33" customFormat="1">
      <c r="A568" s="1"/>
      <c r="B568" s="1"/>
      <c r="C568" s="1"/>
      <c r="D568"/>
      <c r="E568"/>
      <c r="F568"/>
      <c r="H568"/>
      <c r="I568"/>
      <c r="J568"/>
      <c r="K568"/>
      <c r="L568"/>
      <c r="M568"/>
      <c r="N568"/>
      <c r="O568"/>
      <c r="P568"/>
      <c r="Q568"/>
      <c r="R568"/>
      <c r="S568"/>
      <c r="T568"/>
    </row>
    <row r="569" spans="1:20" s="33" customFormat="1">
      <c r="A569"/>
      <c r="B569"/>
      <c r="C569"/>
      <c r="D569"/>
      <c r="E569"/>
      <c r="F569"/>
      <c r="H569"/>
      <c r="I569"/>
      <c r="J569"/>
      <c r="K569"/>
      <c r="L569"/>
      <c r="M569"/>
      <c r="N569"/>
      <c r="O569"/>
      <c r="P569"/>
      <c r="Q569"/>
      <c r="R569"/>
      <c r="S569"/>
      <c r="T569"/>
    </row>
    <row r="570" spans="1:20" s="33" customFormat="1">
      <c r="A570"/>
      <c r="B570"/>
      <c r="C570"/>
      <c r="D570"/>
      <c r="E570"/>
      <c r="F570"/>
      <c r="H570"/>
      <c r="I570"/>
      <c r="J570"/>
      <c r="K570"/>
      <c r="L570"/>
      <c r="M570"/>
      <c r="N570"/>
      <c r="O570"/>
      <c r="P570"/>
      <c r="Q570"/>
      <c r="R570"/>
      <c r="S570"/>
      <c r="T570"/>
    </row>
    <row r="571" spans="1:20" s="33" customFormat="1">
      <c r="A571" s="2"/>
      <c r="B571" s="2"/>
      <c r="C571" s="2"/>
      <c r="D571"/>
      <c r="E571"/>
      <c r="F571"/>
      <c r="H571"/>
      <c r="I571"/>
      <c r="J571"/>
      <c r="K571"/>
      <c r="L571"/>
      <c r="M571"/>
      <c r="N571"/>
      <c r="O571"/>
      <c r="P571"/>
      <c r="Q571"/>
      <c r="R571"/>
      <c r="S571"/>
      <c r="T571"/>
    </row>
    <row r="572" spans="1:20" s="33" customFormat="1">
      <c r="A572" s="1"/>
      <c r="B572" s="1"/>
      <c r="C572" s="1"/>
      <c r="D572"/>
      <c r="E572"/>
      <c r="F572"/>
      <c r="H572"/>
      <c r="I572"/>
      <c r="J572"/>
      <c r="K572"/>
      <c r="L572"/>
      <c r="M572"/>
      <c r="N572"/>
      <c r="O572"/>
      <c r="P572"/>
      <c r="Q572"/>
      <c r="R572"/>
      <c r="S572"/>
      <c r="T572"/>
    </row>
    <row r="573" spans="1:20" s="33" customFormat="1">
      <c r="A573" s="1"/>
      <c r="B573" s="1"/>
      <c r="C573" s="1"/>
      <c r="D573"/>
      <c r="E573"/>
      <c r="F573"/>
      <c r="H573"/>
      <c r="I573"/>
      <c r="J573"/>
      <c r="K573"/>
      <c r="L573"/>
      <c r="M573"/>
      <c r="N573"/>
      <c r="O573"/>
      <c r="P573"/>
      <c r="Q573"/>
      <c r="R573"/>
      <c r="S573"/>
      <c r="T573"/>
    </row>
    <row r="574" spans="1:20" s="33" customFormat="1">
      <c r="A574"/>
      <c r="B574"/>
      <c r="C574"/>
      <c r="D574"/>
      <c r="E574"/>
      <c r="F574"/>
      <c r="H574"/>
      <c r="I574"/>
      <c r="J574"/>
      <c r="K574"/>
      <c r="L574"/>
      <c r="M574"/>
      <c r="N574"/>
      <c r="O574"/>
      <c r="P574"/>
      <c r="Q574"/>
      <c r="R574"/>
      <c r="S574"/>
      <c r="T574"/>
    </row>
    <row r="575" spans="1:20" s="33" customFormat="1">
      <c r="A575" s="1"/>
      <c r="B575" s="1"/>
      <c r="C575" s="1"/>
      <c r="D575"/>
      <c r="E575"/>
      <c r="F575"/>
      <c r="H575"/>
      <c r="I575"/>
      <c r="J575"/>
      <c r="K575"/>
      <c r="L575"/>
      <c r="M575"/>
      <c r="N575"/>
      <c r="O575"/>
      <c r="P575"/>
      <c r="Q575"/>
      <c r="R575"/>
      <c r="S575"/>
      <c r="T575"/>
    </row>
    <row r="576" spans="1:20" s="33" customFormat="1">
      <c r="A576"/>
      <c r="B576"/>
      <c r="C576"/>
      <c r="D576"/>
      <c r="E576"/>
      <c r="F576"/>
      <c r="H576"/>
      <c r="I576"/>
      <c r="J576"/>
      <c r="K576"/>
      <c r="L576"/>
      <c r="M576"/>
      <c r="N576"/>
      <c r="O576"/>
      <c r="P576"/>
      <c r="Q576"/>
      <c r="R576"/>
      <c r="S576"/>
      <c r="T576"/>
    </row>
    <row r="577" spans="1:20" s="33" customFormat="1">
      <c r="A577"/>
      <c r="B577"/>
      <c r="C577"/>
      <c r="D577"/>
      <c r="E577"/>
      <c r="F577"/>
      <c r="H577"/>
      <c r="I577"/>
      <c r="J577"/>
      <c r="K577"/>
      <c r="L577"/>
      <c r="M577"/>
      <c r="N577"/>
      <c r="O577"/>
      <c r="P577"/>
      <c r="Q577"/>
      <c r="R577"/>
      <c r="S577"/>
      <c r="T577"/>
    </row>
    <row r="578" spans="1:20" s="33" customFormat="1">
      <c r="A578" s="2"/>
      <c r="B578" s="2"/>
      <c r="C578" s="2"/>
      <c r="D578"/>
      <c r="E578"/>
      <c r="F578"/>
      <c r="H578"/>
      <c r="I578"/>
      <c r="J578"/>
      <c r="K578"/>
      <c r="L578"/>
      <c r="M578"/>
      <c r="N578"/>
      <c r="O578"/>
      <c r="P578"/>
      <c r="Q578"/>
      <c r="R578"/>
      <c r="S578"/>
      <c r="T578"/>
    </row>
    <row r="579" spans="1:20" s="33" customFormat="1">
      <c r="A579" s="1"/>
      <c r="B579" s="1"/>
      <c r="C579" s="1"/>
      <c r="D579"/>
      <c r="E579"/>
      <c r="F579"/>
      <c r="H579"/>
      <c r="I579"/>
      <c r="J579"/>
      <c r="K579"/>
      <c r="L579"/>
      <c r="M579"/>
      <c r="N579"/>
      <c r="O579"/>
      <c r="P579"/>
      <c r="Q579"/>
      <c r="R579"/>
      <c r="S579"/>
      <c r="T579"/>
    </row>
    <row r="580" spans="1:20" s="33" customFormat="1">
      <c r="A580" s="1"/>
      <c r="B580" s="1"/>
      <c r="C580" s="1"/>
      <c r="D580"/>
      <c r="E580"/>
      <c r="F580"/>
      <c r="H580"/>
      <c r="I580"/>
      <c r="J580"/>
      <c r="K580"/>
      <c r="L580"/>
      <c r="M580"/>
      <c r="N580"/>
      <c r="O580"/>
      <c r="P580"/>
      <c r="Q580"/>
      <c r="R580"/>
      <c r="S580"/>
      <c r="T580"/>
    </row>
    <row r="581" spans="1:20" s="33" customFormat="1">
      <c r="A581"/>
      <c r="B581"/>
      <c r="C581"/>
      <c r="D581"/>
      <c r="E581"/>
      <c r="F581"/>
      <c r="H581"/>
      <c r="I581"/>
      <c r="J581"/>
      <c r="K581"/>
      <c r="L581"/>
      <c r="M581"/>
      <c r="N581"/>
      <c r="O581"/>
      <c r="P581"/>
      <c r="Q581"/>
      <c r="R581"/>
      <c r="S581"/>
      <c r="T581"/>
    </row>
    <row r="582" spans="1:20" s="33" customFormat="1">
      <c r="A582" s="1"/>
      <c r="B582" s="1"/>
      <c r="C582" s="1"/>
      <c r="D582"/>
      <c r="E582"/>
      <c r="F582"/>
      <c r="H582"/>
      <c r="I582"/>
      <c r="J582"/>
      <c r="K582"/>
      <c r="L582"/>
      <c r="M582"/>
      <c r="N582"/>
      <c r="O582"/>
      <c r="P582"/>
      <c r="Q582"/>
      <c r="R582"/>
      <c r="S582"/>
      <c r="T582"/>
    </row>
    <row r="583" spans="1:20" s="33" customFormat="1">
      <c r="A583"/>
      <c r="B583"/>
      <c r="C583"/>
      <c r="D583"/>
      <c r="E583"/>
      <c r="F583"/>
      <c r="H583"/>
      <c r="I583"/>
      <c r="J583"/>
      <c r="K583"/>
      <c r="L583"/>
      <c r="M583"/>
      <c r="N583"/>
      <c r="O583"/>
      <c r="P583"/>
      <c r="Q583"/>
      <c r="R583"/>
      <c r="S583"/>
      <c r="T583"/>
    </row>
    <row r="584" spans="1:20" s="33" customFormat="1">
      <c r="A584"/>
      <c r="B584"/>
      <c r="C584"/>
      <c r="D584"/>
      <c r="E584"/>
      <c r="F584"/>
      <c r="H584"/>
      <c r="I584"/>
      <c r="J584"/>
      <c r="K584"/>
      <c r="L584"/>
      <c r="M584"/>
      <c r="N584"/>
      <c r="O584"/>
      <c r="P584"/>
      <c r="Q584"/>
      <c r="R584"/>
      <c r="S584"/>
      <c r="T584"/>
    </row>
    <row r="585" spans="1:20" s="33" customFormat="1">
      <c r="A585" s="2"/>
      <c r="B585" s="2"/>
      <c r="C585" s="2"/>
      <c r="D585"/>
      <c r="E585"/>
      <c r="F585"/>
      <c r="H585"/>
      <c r="I585"/>
      <c r="J585"/>
      <c r="K585"/>
      <c r="L585"/>
      <c r="M585"/>
      <c r="N585"/>
      <c r="O585"/>
      <c r="P585"/>
      <c r="Q585"/>
      <c r="R585"/>
      <c r="S585"/>
      <c r="T585"/>
    </row>
    <row r="586" spans="1:20" s="33" customFormat="1">
      <c r="A586" s="1"/>
      <c r="B586" s="1"/>
      <c r="C586" s="1"/>
      <c r="D586"/>
      <c r="E586"/>
      <c r="F586"/>
      <c r="H586"/>
      <c r="I586"/>
      <c r="J586"/>
      <c r="K586"/>
      <c r="L586"/>
      <c r="M586"/>
      <c r="N586"/>
      <c r="O586"/>
      <c r="P586"/>
      <c r="Q586"/>
      <c r="R586"/>
      <c r="S586"/>
      <c r="T586"/>
    </row>
    <row r="587" spans="1:20" s="33" customFormat="1">
      <c r="A587" s="1"/>
      <c r="B587" s="1"/>
      <c r="C587" s="1"/>
      <c r="D587"/>
      <c r="E587"/>
      <c r="F587"/>
      <c r="H587"/>
      <c r="I587"/>
      <c r="J587"/>
      <c r="K587"/>
      <c r="L587"/>
      <c r="M587"/>
      <c r="N587"/>
      <c r="O587"/>
      <c r="P587"/>
      <c r="Q587"/>
      <c r="R587"/>
      <c r="S587"/>
      <c r="T587"/>
    </row>
    <row r="588" spans="1:20" s="33" customFormat="1">
      <c r="A588"/>
      <c r="B588"/>
      <c r="C588"/>
      <c r="D588"/>
      <c r="E588"/>
      <c r="F588"/>
      <c r="H588"/>
      <c r="I588"/>
      <c r="J588"/>
      <c r="K588"/>
      <c r="L588"/>
      <c r="M588"/>
      <c r="N588"/>
      <c r="O588"/>
      <c r="P588"/>
      <c r="Q588"/>
      <c r="R588"/>
      <c r="S588"/>
      <c r="T588"/>
    </row>
    <row r="589" spans="1:20" s="33" customFormat="1">
      <c r="A589" s="1"/>
      <c r="B589" s="1"/>
      <c r="C589" s="1"/>
      <c r="D589"/>
      <c r="E589"/>
      <c r="F589"/>
      <c r="H589"/>
      <c r="I589"/>
      <c r="J589"/>
      <c r="K589"/>
      <c r="L589"/>
      <c r="M589"/>
      <c r="N589"/>
      <c r="O589"/>
      <c r="P589"/>
      <c r="Q589"/>
      <c r="R589"/>
      <c r="S589"/>
      <c r="T589"/>
    </row>
    <row r="590" spans="1:20" s="33" customFormat="1">
      <c r="A590"/>
      <c r="B590"/>
      <c r="C590"/>
      <c r="D590"/>
      <c r="E590"/>
      <c r="F590"/>
      <c r="H590"/>
      <c r="I590"/>
      <c r="J590"/>
      <c r="K590"/>
      <c r="L590"/>
      <c r="M590"/>
      <c r="N590"/>
      <c r="O590"/>
      <c r="P590"/>
      <c r="Q590"/>
      <c r="R590"/>
      <c r="S590"/>
      <c r="T590"/>
    </row>
    <row r="591" spans="1:20" s="33" customFormat="1">
      <c r="A591"/>
      <c r="B591"/>
      <c r="C591"/>
      <c r="D591"/>
      <c r="E591"/>
      <c r="F591"/>
      <c r="H591"/>
      <c r="I591"/>
      <c r="J591"/>
      <c r="K591"/>
      <c r="L591"/>
      <c r="M591"/>
      <c r="N591"/>
      <c r="O591"/>
      <c r="P591"/>
      <c r="Q591"/>
      <c r="R591"/>
      <c r="S591"/>
      <c r="T591"/>
    </row>
    <row r="592" spans="1:20" s="33" customFormat="1">
      <c r="A592" s="2"/>
      <c r="B592" s="2"/>
      <c r="C592" s="2"/>
      <c r="D592"/>
      <c r="E592"/>
      <c r="F592"/>
      <c r="H592"/>
      <c r="I592"/>
      <c r="J592"/>
      <c r="K592"/>
      <c r="L592"/>
      <c r="M592"/>
      <c r="N592"/>
      <c r="O592"/>
      <c r="P592"/>
      <c r="Q592"/>
      <c r="R592"/>
      <c r="S592"/>
      <c r="T592"/>
    </row>
    <row r="593" spans="1:20" s="33" customFormat="1">
      <c r="A593" s="1"/>
      <c r="B593" s="1"/>
      <c r="C593" s="1"/>
      <c r="D593"/>
      <c r="E593"/>
      <c r="F593"/>
      <c r="H593"/>
      <c r="I593"/>
      <c r="J593"/>
      <c r="K593"/>
      <c r="L593"/>
      <c r="M593"/>
      <c r="N593"/>
      <c r="O593"/>
      <c r="P593"/>
      <c r="Q593"/>
      <c r="R593"/>
      <c r="S593"/>
      <c r="T593"/>
    </row>
    <row r="594" spans="1:20" s="33" customFormat="1">
      <c r="A594" s="1"/>
      <c r="B594" s="1"/>
      <c r="C594" s="1"/>
      <c r="D594"/>
      <c r="E594"/>
      <c r="F594"/>
      <c r="H594"/>
      <c r="I594"/>
      <c r="J594"/>
      <c r="K594"/>
      <c r="L594"/>
      <c r="M594"/>
      <c r="N594"/>
      <c r="O594"/>
      <c r="P594"/>
      <c r="Q594"/>
      <c r="R594"/>
      <c r="S594"/>
      <c r="T594"/>
    </row>
    <row r="595" spans="1:20" s="33" customFormat="1">
      <c r="A595"/>
      <c r="B595"/>
      <c r="C595"/>
      <c r="D595"/>
      <c r="E595"/>
      <c r="F595"/>
      <c r="H595"/>
      <c r="I595"/>
      <c r="J595"/>
      <c r="K595"/>
      <c r="L595"/>
      <c r="M595"/>
      <c r="N595"/>
      <c r="O595"/>
      <c r="P595"/>
      <c r="Q595"/>
      <c r="R595"/>
      <c r="S595"/>
      <c r="T595"/>
    </row>
    <row r="596" spans="1:20" s="33" customFormat="1">
      <c r="A596" s="1"/>
      <c r="B596" s="1"/>
      <c r="C596" s="1"/>
      <c r="D596"/>
      <c r="E596"/>
      <c r="F596"/>
      <c r="H596"/>
      <c r="I596"/>
      <c r="J596"/>
      <c r="K596"/>
      <c r="L596"/>
      <c r="M596"/>
      <c r="N596"/>
      <c r="O596"/>
      <c r="P596"/>
      <c r="Q596"/>
      <c r="R596"/>
      <c r="S596"/>
      <c r="T596"/>
    </row>
    <row r="597" spans="1:20" s="33" customFormat="1">
      <c r="A597"/>
      <c r="B597"/>
      <c r="C597"/>
      <c r="D597"/>
      <c r="E597"/>
      <c r="F597"/>
      <c r="H597"/>
      <c r="I597"/>
      <c r="J597"/>
      <c r="K597"/>
      <c r="L597"/>
      <c r="M597"/>
      <c r="N597"/>
      <c r="O597"/>
      <c r="P597"/>
      <c r="Q597"/>
      <c r="R597"/>
      <c r="S597"/>
      <c r="T597"/>
    </row>
    <row r="598" spans="1:20" s="33" customFormat="1">
      <c r="A598"/>
      <c r="B598"/>
      <c r="C598"/>
      <c r="D598"/>
      <c r="E598"/>
      <c r="F598"/>
      <c r="H598"/>
      <c r="I598"/>
      <c r="J598"/>
      <c r="K598"/>
      <c r="L598"/>
      <c r="M598"/>
      <c r="N598"/>
      <c r="O598"/>
      <c r="P598"/>
      <c r="Q598"/>
      <c r="R598"/>
      <c r="S598"/>
      <c r="T598"/>
    </row>
    <row r="599" spans="1:20" s="33" customFormat="1">
      <c r="A599" s="2"/>
      <c r="B599" s="2"/>
      <c r="C599" s="2"/>
      <c r="D599"/>
      <c r="E599"/>
      <c r="F599"/>
      <c r="H599"/>
      <c r="I599"/>
      <c r="J599"/>
      <c r="K599"/>
      <c r="L599"/>
      <c r="M599"/>
      <c r="N599"/>
      <c r="O599"/>
      <c r="P599"/>
      <c r="Q599"/>
      <c r="R599"/>
      <c r="S599"/>
      <c r="T599"/>
    </row>
    <row r="600" spans="1:20" s="33" customFormat="1">
      <c r="A600" s="1"/>
      <c r="B600" s="1"/>
      <c r="C600" s="1"/>
      <c r="D600"/>
      <c r="E600"/>
      <c r="F600"/>
      <c r="H600"/>
      <c r="I600"/>
      <c r="J600"/>
      <c r="K600"/>
      <c r="L600"/>
      <c r="M600"/>
      <c r="N600"/>
      <c r="O600"/>
      <c r="P600"/>
      <c r="Q600"/>
      <c r="R600"/>
      <c r="S600"/>
      <c r="T600"/>
    </row>
    <row r="601" spans="1:20" s="33" customFormat="1">
      <c r="A601" s="1"/>
      <c r="B601" s="1"/>
      <c r="C601" s="1"/>
      <c r="D601"/>
      <c r="E601"/>
      <c r="F601"/>
      <c r="H601"/>
      <c r="I601"/>
      <c r="J601"/>
      <c r="K601"/>
      <c r="L601"/>
      <c r="M601"/>
      <c r="N601"/>
      <c r="O601"/>
      <c r="P601"/>
      <c r="Q601"/>
      <c r="R601"/>
      <c r="S601"/>
      <c r="T601"/>
    </row>
    <row r="602" spans="1:20" s="33" customFormat="1">
      <c r="A602"/>
      <c r="B602"/>
      <c r="C602"/>
      <c r="D602"/>
      <c r="E602"/>
      <c r="F602"/>
      <c r="H602"/>
      <c r="I602"/>
      <c r="J602"/>
      <c r="K602"/>
      <c r="L602"/>
      <c r="M602"/>
      <c r="N602"/>
      <c r="O602"/>
      <c r="P602"/>
      <c r="Q602"/>
      <c r="R602"/>
      <c r="S602"/>
      <c r="T602"/>
    </row>
    <row r="603" spans="1:20" s="33" customFormat="1">
      <c r="A603" s="1"/>
      <c r="B603" s="1"/>
      <c r="C603" s="1"/>
      <c r="D603"/>
      <c r="E603"/>
      <c r="F603"/>
      <c r="H603"/>
      <c r="I603"/>
      <c r="J603"/>
      <c r="K603"/>
      <c r="L603"/>
      <c r="M603"/>
      <c r="N603"/>
      <c r="O603"/>
      <c r="P603"/>
      <c r="Q603"/>
      <c r="R603"/>
      <c r="S603"/>
      <c r="T603"/>
    </row>
    <row r="604" spans="1:20" s="33" customFormat="1">
      <c r="A604"/>
      <c r="B604"/>
      <c r="C604"/>
      <c r="D604"/>
      <c r="E604"/>
      <c r="F604"/>
      <c r="H604"/>
      <c r="I604"/>
      <c r="J604"/>
      <c r="K604"/>
      <c r="L604"/>
      <c r="M604"/>
      <c r="N604"/>
      <c r="O604"/>
      <c r="P604"/>
      <c r="Q604"/>
      <c r="R604"/>
      <c r="S604"/>
      <c r="T604"/>
    </row>
    <row r="605" spans="1:20" s="33" customFormat="1">
      <c r="A605"/>
      <c r="B605"/>
      <c r="C605"/>
      <c r="D605"/>
      <c r="E605"/>
      <c r="F605"/>
      <c r="H605"/>
      <c r="I605"/>
      <c r="J605"/>
      <c r="K605"/>
      <c r="L605"/>
      <c r="M605"/>
      <c r="N605"/>
      <c r="O605"/>
      <c r="P605"/>
      <c r="Q605"/>
      <c r="R605"/>
      <c r="S605"/>
      <c r="T605"/>
    </row>
    <row r="606" spans="1:20" s="33" customFormat="1">
      <c r="A606" s="2"/>
      <c r="B606" s="2"/>
      <c r="C606" s="2"/>
      <c r="D606"/>
      <c r="E606"/>
      <c r="F606"/>
      <c r="H606"/>
      <c r="I606"/>
      <c r="J606"/>
      <c r="K606"/>
      <c r="L606"/>
      <c r="M606"/>
      <c r="N606"/>
      <c r="O606"/>
      <c r="P606"/>
      <c r="Q606"/>
      <c r="R606"/>
      <c r="S606"/>
      <c r="T606"/>
    </row>
    <row r="607" spans="1:20" s="33" customFormat="1">
      <c r="A607" s="1"/>
      <c r="B607" s="1"/>
      <c r="C607" s="1"/>
      <c r="D607"/>
      <c r="E607"/>
      <c r="F607"/>
      <c r="H607"/>
      <c r="I607"/>
      <c r="J607"/>
      <c r="K607"/>
      <c r="L607"/>
      <c r="M607"/>
      <c r="N607"/>
      <c r="O607"/>
      <c r="P607"/>
      <c r="Q607"/>
      <c r="R607"/>
      <c r="S607"/>
      <c r="T607"/>
    </row>
    <row r="608" spans="1:20" s="33" customFormat="1">
      <c r="A608" s="1"/>
      <c r="B608" s="1"/>
      <c r="C608" s="1"/>
      <c r="D608"/>
      <c r="E608"/>
      <c r="F608"/>
      <c r="H608"/>
      <c r="I608"/>
      <c r="J608"/>
      <c r="K608"/>
      <c r="L608"/>
      <c r="M608"/>
      <c r="N608"/>
      <c r="O608"/>
      <c r="P608"/>
      <c r="Q608"/>
      <c r="R608"/>
      <c r="S608"/>
      <c r="T608"/>
    </row>
    <row r="609" spans="1:20" s="33" customFormat="1">
      <c r="A609"/>
      <c r="B609"/>
      <c r="C609"/>
      <c r="D609"/>
      <c r="E609"/>
      <c r="F609"/>
      <c r="H609"/>
      <c r="I609"/>
      <c r="J609"/>
      <c r="K609"/>
      <c r="L609"/>
      <c r="M609"/>
      <c r="N609"/>
      <c r="O609"/>
      <c r="P609"/>
      <c r="Q609"/>
      <c r="R609"/>
      <c r="S609"/>
      <c r="T609"/>
    </row>
    <row r="610" spans="1:20" s="33" customFormat="1">
      <c r="A610" s="1"/>
      <c r="B610" s="1"/>
      <c r="C610" s="1"/>
      <c r="D610"/>
      <c r="E610"/>
      <c r="F610"/>
      <c r="H610"/>
      <c r="I610"/>
      <c r="J610"/>
      <c r="K610"/>
      <c r="L610"/>
      <c r="M610"/>
      <c r="N610"/>
      <c r="O610"/>
      <c r="P610"/>
      <c r="Q610"/>
      <c r="R610"/>
      <c r="S610"/>
      <c r="T610"/>
    </row>
    <row r="611" spans="1:20" s="33" customFormat="1">
      <c r="A611"/>
      <c r="B611"/>
      <c r="C611"/>
      <c r="D611"/>
      <c r="E611"/>
      <c r="F611"/>
      <c r="H611"/>
      <c r="I611"/>
      <c r="J611"/>
      <c r="K611"/>
      <c r="L611"/>
      <c r="M611"/>
      <c r="N611"/>
      <c r="O611"/>
      <c r="P611"/>
      <c r="Q611"/>
      <c r="R611"/>
      <c r="S611"/>
      <c r="T611"/>
    </row>
    <row r="612" spans="1:20" s="33" customFormat="1">
      <c r="A612"/>
      <c r="B612"/>
      <c r="C612"/>
      <c r="D612"/>
      <c r="E612"/>
      <c r="F612"/>
      <c r="H612"/>
      <c r="I612"/>
      <c r="J612"/>
      <c r="K612"/>
      <c r="L612"/>
      <c r="M612"/>
      <c r="N612"/>
      <c r="O612"/>
      <c r="P612"/>
      <c r="Q612"/>
      <c r="R612"/>
      <c r="S612"/>
      <c r="T612"/>
    </row>
    <row r="613" spans="1:20" s="33" customFormat="1">
      <c r="A613" s="2"/>
      <c r="B613" s="2"/>
      <c r="C613" s="2"/>
      <c r="D613"/>
      <c r="E613"/>
      <c r="F613"/>
      <c r="H613"/>
      <c r="I613"/>
      <c r="J613"/>
      <c r="K613"/>
      <c r="L613"/>
      <c r="M613"/>
      <c r="N613"/>
      <c r="O613"/>
      <c r="P613"/>
      <c r="Q613"/>
      <c r="R613"/>
      <c r="S613"/>
      <c r="T613"/>
    </row>
    <row r="614" spans="1:20" s="33" customFormat="1">
      <c r="A614" s="1"/>
      <c r="B614" s="1"/>
      <c r="C614" s="1"/>
      <c r="D614"/>
      <c r="E614"/>
      <c r="F614"/>
      <c r="H614"/>
      <c r="I614"/>
      <c r="J614"/>
      <c r="K614"/>
      <c r="L614"/>
      <c r="M614"/>
      <c r="N614"/>
      <c r="O614"/>
      <c r="P614"/>
      <c r="Q614"/>
      <c r="R614"/>
      <c r="S614"/>
      <c r="T614"/>
    </row>
    <row r="615" spans="1:20" s="33" customFormat="1">
      <c r="A615" s="1"/>
      <c r="B615" s="1"/>
      <c r="C615" s="1"/>
      <c r="D615"/>
      <c r="E615"/>
      <c r="F615"/>
      <c r="H615"/>
      <c r="I615"/>
      <c r="J615"/>
      <c r="K615"/>
      <c r="L615"/>
      <c r="M615"/>
      <c r="N615"/>
      <c r="O615"/>
      <c r="P615"/>
      <c r="Q615"/>
      <c r="R615"/>
      <c r="S615"/>
      <c r="T615"/>
    </row>
    <row r="616" spans="1:20" s="33" customFormat="1">
      <c r="A616"/>
      <c r="B616"/>
      <c r="C616"/>
      <c r="D616"/>
      <c r="E616"/>
      <c r="F616"/>
      <c r="H616"/>
      <c r="I616"/>
      <c r="J616"/>
      <c r="K616"/>
      <c r="L616"/>
      <c r="M616"/>
      <c r="N616"/>
      <c r="O616"/>
      <c r="P616"/>
      <c r="Q616"/>
      <c r="R616"/>
      <c r="S616"/>
      <c r="T616"/>
    </row>
    <row r="617" spans="1:20" s="33" customFormat="1">
      <c r="A617" s="1"/>
      <c r="B617" s="1"/>
      <c r="C617" s="1"/>
      <c r="D617"/>
      <c r="E617"/>
      <c r="F617"/>
      <c r="H617"/>
      <c r="I617"/>
      <c r="J617"/>
      <c r="K617"/>
      <c r="L617"/>
      <c r="M617"/>
      <c r="N617"/>
      <c r="O617"/>
      <c r="P617"/>
      <c r="Q617"/>
      <c r="R617"/>
      <c r="S617"/>
      <c r="T617"/>
    </row>
    <row r="618" spans="1:20" s="33" customFormat="1">
      <c r="A618"/>
      <c r="B618"/>
      <c r="C618"/>
      <c r="D618"/>
      <c r="E618"/>
      <c r="F618"/>
      <c r="H618"/>
      <c r="I618"/>
      <c r="J618"/>
      <c r="K618"/>
      <c r="L618"/>
      <c r="M618"/>
      <c r="N618"/>
      <c r="O618"/>
      <c r="P618"/>
      <c r="Q618"/>
      <c r="R618"/>
      <c r="S618"/>
      <c r="T618"/>
    </row>
    <row r="619" spans="1:20" s="33" customFormat="1">
      <c r="A619"/>
      <c r="B619"/>
      <c r="C619"/>
      <c r="D619"/>
      <c r="E619"/>
      <c r="F619"/>
      <c r="H619"/>
      <c r="I619"/>
      <c r="J619"/>
      <c r="K619"/>
      <c r="L619"/>
      <c r="M619"/>
      <c r="N619"/>
      <c r="O619"/>
      <c r="P619"/>
      <c r="Q619"/>
      <c r="R619"/>
      <c r="S619"/>
      <c r="T619"/>
    </row>
    <row r="620" spans="1:20" s="33" customFormat="1">
      <c r="A620" s="2"/>
      <c r="B620" s="2"/>
      <c r="C620" s="2"/>
      <c r="D620"/>
      <c r="E620"/>
      <c r="F620"/>
      <c r="H620"/>
      <c r="I620"/>
      <c r="J620"/>
      <c r="K620"/>
      <c r="L620"/>
      <c r="M620"/>
      <c r="N620"/>
      <c r="O620"/>
      <c r="P620"/>
      <c r="Q620"/>
      <c r="R620"/>
      <c r="S620"/>
      <c r="T620"/>
    </row>
    <row r="621" spans="1:20" s="33" customFormat="1">
      <c r="A621" s="1"/>
      <c r="B621" s="1"/>
      <c r="C621" s="1"/>
      <c r="D621"/>
      <c r="E621"/>
      <c r="F621"/>
      <c r="H621"/>
      <c r="I621"/>
      <c r="J621"/>
      <c r="K621"/>
      <c r="L621"/>
      <c r="M621"/>
      <c r="N621"/>
      <c r="O621"/>
      <c r="P621"/>
      <c r="Q621"/>
      <c r="R621"/>
      <c r="S621"/>
      <c r="T621"/>
    </row>
    <row r="622" spans="1:20" s="33" customFormat="1">
      <c r="A622" s="1"/>
      <c r="B622" s="1"/>
      <c r="C622" s="1"/>
      <c r="D622"/>
      <c r="E622"/>
      <c r="F622"/>
      <c r="H622"/>
      <c r="I622"/>
      <c r="J622"/>
      <c r="K622"/>
      <c r="L622"/>
      <c r="M622"/>
      <c r="N622"/>
      <c r="O622"/>
      <c r="P622"/>
      <c r="Q622"/>
      <c r="R622"/>
      <c r="S622"/>
      <c r="T622"/>
    </row>
    <row r="623" spans="1:20" s="33" customFormat="1">
      <c r="A623"/>
      <c r="B623"/>
      <c r="C623"/>
      <c r="D623"/>
      <c r="E623"/>
      <c r="F623"/>
      <c r="H623"/>
      <c r="I623"/>
      <c r="J623"/>
      <c r="K623"/>
      <c r="L623"/>
      <c r="M623"/>
      <c r="N623"/>
      <c r="O623"/>
      <c r="P623"/>
      <c r="Q623"/>
      <c r="R623"/>
      <c r="S623"/>
      <c r="T623"/>
    </row>
    <row r="624" spans="1:20" s="33" customFormat="1">
      <c r="A624" s="1"/>
      <c r="B624" s="1"/>
      <c r="C624" s="1"/>
      <c r="D624"/>
      <c r="E624"/>
      <c r="F624"/>
      <c r="H624"/>
      <c r="I624"/>
      <c r="J624"/>
      <c r="K624"/>
      <c r="L624"/>
      <c r="M624"/>
      <c r="N624"/>
      <c r="O624"/>
      <c r="P624"/>
      <c r="Q624"/>
      <c r="R624"/>
      <c r="S624"/>
      <c r="T624"/>
    </row>
    <row r="625" spans="1:20" s="33" customFormat="1">
      <c r="A625"/>
      <c r="B625"/>
      <c r="C625"/>
      <c r="D625"/>
      <c r="E625"/>
      <c r="F625"/>
      <c r="H625"/>
      <c r="I625"/>
      <c r="J625"/>
      <c r="K625"/>
      <c r="L625"/>
      <c r="M625"/>
      <c r="N625"/>
      <c r="O625"/>
      <c r="P625"/>
      <c r="Q625"/>
      <c r="R625"/>
      <c r="S625"/>
      <c r="T625"/>
    </row>
    <row r="626" spans="1:20" s="33" customFormat="1">
      <c r="A626"/>
      <c r="B626"/>
      <c r="C626"/>
      <c r="D626"/>
      <c r="E626"/>
      <c r="F626"/>
      <c r="H626"/>
      <c r="I626"/>
      <c r="J626"/>
      <c r="K626"/>
      <c r="L626"/>
      <c r="M626"/>
      <c r="N626"/>
      <c r="O626"/>
      <c r="P626"/>
      <c r="Q626"/>
      <c r="R626"/>
      <c r="S626"/>
      <c r="T626"/>
    </row>
    <row r="627" spans="1:20" s="33" customFormat="1">
      <c r="A627" s="2"/>
      <c r="B627" s="2"/>
      <c r="C627" s="2"/>
      <c r="D627"/>
      <c r="E627"/>
      <c r="F627"/>
      <c r="H627"/>
      <c r="I627"/>
      <c r="J627"/>
      <c r="K627"/>
      <c r="L627"/>
      <c r="M627"/>
      <c r="N627"/>
      <c r="O627"/>
      <c r="P627"/>
      <c r="Q627"/>
      <c r="R627"/>
      <c r="S627"/>
      <c r="T627"/>
    </row>
    <row r="628" spans="1:20" s="33" customFormat="1">
      <c r="A628" s="1"/>
      <c r="B628" s="1"/>
      <c r="C628" s="1"/>
      <c r="D628"/>
      <c r="E628"/>
      <c r="F628"/>
      <c r="H628"/>
      <c r="I628"/>
      <c r="J628"/>
      <c r="K628"/>
      <c r="L628"/>
      <c r="M628"/>
      <c r="N628"/>
      <c r="O628"/>
      <c r="P628"/>
      <c r="Q628"/>
      <c r="R628"/>
      <c r="S628"/>
      <c r="T628"/>
    </row>
    <row r="629" spans="1:20" s="33" customFormat="1">
      <c r="A629" s="1"/>
      <c r="B629" s="1"/>
      <c r="C629" s="1"/>
      <c r="D629"/>
      <c r="E629"/>
      <c r="F629"/>
      <c r="H629"/>
      <c r="I629"/>
      <c r="J629"/>
      <c r="K629"/>
      <c r="L629"/>
      <c r="M629"/>
      <c r="N629"/>
      <c r="O629"/>
      <c r="P629"/>
      <c r="Q629"/>
      <c r="R629"/>
      <c r="S629"/>
      <c r="T629"/>
    </row>
    <row r="630" spans="1:20" s="33" customFormat="1">
      <c r="A630"/>
      <c r="B630"/>
      <c r="C630"/>
      <c r="D630"/>
      <c r="E630"/>
      <c r="F630"/>
      <c r="H630"/>
      <c r="I630"/>
      <c r="J630"/>
      <c r="K630"/>
      <c r="L630"/>
      <c r="M630"/>
      <c r="N630"/>
      <c r="O630"/>
      <c r="P630"/>
      <c r="Q630"/>
      <c r="R630"/>
      <c r="S630"/>
      <c r="T630"/>
    </row>
    <row r="631" spans="1:20" s="33" customFormat="1">
      <c r="A631" s="1"/>
      <c r="B631" s="1"/>
      <c r="C631" s="1"/>
      <c r="D631"/>
      <c r="E631"/>
      <c r="F631"/>
      <c r="H631"/>
      <c r="I631"/>
      <c r="J631"/>
      <c r="K631"/>
      <c r="L631"/>
      <c r="M631"/>
      <c r="N631"/>
      <c r="O631"/>
      <c r="P631"/>
      <c r="Q631"/>
      <c r="R631"/>
      <c r="S631"/>
      <c r="T631"/>
    </row>
    <row r="632" spans="1:20" s="33" customFormat="1">
      <c r="A632"/>
      <c r="B632"/>
      <c r="C632"/>
      <c r="D632"/>
      <c r="E632"/>
      <c r="F632"/>
      <c r="H632"/>
      <c r="I632"/>
      <c r="J632"/>
      <c r="K632"/>
      <c r="L632"/>
      <c r="M632"/>
      <c r="N632"/>
      <c r="O632"/>
      <c r="P632"/>
      <c r="Q632"/>
      <c r="R632"/>
      <c r="S632"/>
      <c r="T632"/>
    </row>
    <row r="633" spans="1:20" s="33" customFormat="1">
      <c r="A633"/>
      <c r="B633"/>
      <c r="C633"/>
      <c r="D633"/>
      <c r="E633"/>
      <c r="F633"/>
      <c r="H633"/>
      <c r="I633"/>
      <c r="J633"/>
      <c r="K633"/>
      <c r="L633"/>
      <c r="M633"/>
      <c r="N633"/>
      <c r="O633"/>
      <c r="P633"/>
      <c r="Q633"/>
      <c r="R633"/>
      <c r="S633"/>
      <c r="T633"/>
    </row>
    <row r="634" spans="1:20" s="33" customFormat="1">
      <c r="A634" s="2"/>
      <c r="B634" s="2"/>
      <c r="C634" s="2"/>
      <c r="D634"/>
      <c r="E634"/>
      <c r="F634"/>
      <c r="H634"/>
      <c r="I634"/>
      <c r="J634"/>
      <c r="K634"/>
      <c r="L634"/>
      <c r="M634"/>
      <c r="N634"/>
      <c r="O634"/>
      <c r="P634"/>
      <c r="Q634"/>
      <c r="R634"/>
      <c r="S634"/>
      <c r="T634"/>
    </row>
    <row r="635" spans="1:20" s="33" customFormat="1">
      <c r="A635" s="1"/>
      <c r="B635" s="1"/>
      <c r="C635" s="1"/>
      <c r="D635"/>
      <c r="E635"/>
      <c r="F635"/>
      <c r="H635"/>
      <c r="I635"/>
      <c r="J635"/>
      <c r="K635"/>
      <c r="L635"/>
      <c r="M635"/>
      <c r="N635"/>
      <c r="O635"/>
      <c r="P635"/>
      <c r="Q635"/>
      <c r="R635"/>
      <c r="S635"/>
      <c r="T635"/>
    </row>
    <row r="636" spans="1:20" s="33" customFormat="1">
      <c r="A636" s="1"/>
      <c r="B636" s="1"/>
      <c r="C636" s="1"/>
      <c r="D636"/>
      <c r="E636"/>
      <c r="F636"/>
      <c r="H636"/>
      <c r="I636"/>
      <c r="J636"/>
      <c r="K636"/>
      <c r="L636"/>
      <c r="M636"/>
      <c r="N636"/>
      <c r="O636"/>
      <c r="P636"/>
      <c r="Q636"/>
      <c r="R636"/>
      <c r="S636"/>
      <c r="T636"/>
    </row>
    <row r="637" spans="1:20" s="33" customFormat="1">
      <c r="A637"/>
      <c r="B637"/>
      <c r="C637"/>
      <c r="D637"/>
      <c r="E637"/>
      <c r="F637"/>
      <c r="H637"/>
      <c r="I637"/>
      <c r="J637"/>
      <c r="K637"/>
      <c r="L637"/>
      <c r="M637"/>
      <c r="N637"/>
      <c r="O637"/>
      <c r="P637"/>
      <c r="Q637"/>
      <c r="R637"/>
      <c r="S637"/>
      <c r="T637"/>
    </row>
    <row r="638" spans="1:20" s="33" customFormat="1">
      <c r="A638" s="1"/>
      <c r="B638" s="1"/>
      <c r="C638" s="1"/>
      <c r="D638"/>
      <c r="E638"/>
      <c r="F638"/>
      <c r="H638"/>
      <c r="I638"/>
      <c r="J638"/>
      <c r="K638"/>
      <c r="L638"/>
      <c r="M638"/>
      <c r="N638"/>
      <c r="O638"/>
      <c r="P638"/>
      <c r="Q638"/>
      <c r="R638"/>
      <c r="S638"/>
      <c r="T638"/>
    </row>
    <row r="639" spans="1:20" s="33" customFormat="1">
      <c r="A639"/>
      <c r="B639"/>
      <c r="C639"/>
      <c r="D639"/>
      <c r="E639"/>
      <c r="F639"/>
      <c r="H639"/>
      <c r="I639"/>
      <c r="J639"/>
      <c r="K639"/>
      <c r="L639"/>
      <c r="M639"/>
      <c r="N639"/>
      <c r="O639"/>
      <c r="P639"/>
      <c r="Q639"/>
      <c r="R639"/>
      <c r="S639"/>
      <c r="T639"/>
    </row>
    <row r="640" spans="1:20" s="33" customFormat="1">
      <c r="A640"/>
      <c r="B640"/>
      <c r="C640"/>
      <c r="D640"/>
      <c r="E640"/>
      <c r="F640"/>
      <c r="H640"/>
      <c r="I640"/>
      <c r="J640"/>
      <c r="K640"/>
      <c r="L640"/>
      <c r="M640"/>
      <c r="N640"/>
      <c r="O640"/>
      <c r="P640"/>
      <c r="Q640"/>
      <c r="R640"/>
      <c r="S640"/>
      <c r="T640"/>
    </row>
    <row r="641" spans="1:20" s="33" customFormat="1">
      <c r="A641" s="2"/>
      <c r="B641" s="2"/>
      <c r="C641" s="2"/>
      <c r="D641"/>
      <c r="E641"/>
      <c r="F641"/>
      <c r="H641"/>
      <c r="I641"/>
      <c r="J641"/>
      <c r="K641"/>
      <c r="L641"/>
      <c r="M641"/>
      <c r="N641"/>
      <c r="O641"/>
      <c r="P641"/>
      <c r="Q641"/>
      <c r="R641"/>
      <c r="S641"/>
      <c r="T641"/>
    </row>
    <row r="642" spans="1:20" s="33" customFormat="1">
      <c r="A642" s="1"/>
      <c r="B642" s="1"/>
      <c r="C642" s="1"/>
      <c r="D642"/>
      <c r="E642"/>
      <c r="F642"/>
      <c r="H642"/>
      <c r="I642"/>
      <c r="J642"/>
      <c r="K642"/>
      <c r="L642"/>
      <c r="M642"/>
      <c r="N642"/>
      <c r="O642"/>
      <c r="P642"/>
      <c r="Q642"/>
      <c r="R642"/>
      <c r="S642"/>
      <c r="T642"/>
    </row>
    <row r="643" spans="1:20" s="33" customFormat="1">
      <c r="A643" s="1"/>
      <c r="B643" s="1"/>
      <c r="C643" s="1"/>
      <c r="D643"/>
      <c r="E643"/>
      <c r="F643"/>
      <c r="H643"/>
      <c r="I643"/>
      <c r="J643"/>
      <c r="K643"/>
      <c r="L643"/>
      <c r="M643"/>
      <c r="N643"/>
      <c r="O643"/>
      <c r="P643"/>
      <c r="Q643"/>
      <c r="R643"/>
      <c r="S643"/>
      <c r="T643"/>
    </row>
    <row r="644" spans="1:20" s="33" customFormat="1">
      <c r="A644"/>
      <c r="B644"/>
      <c r="C644"/>
      <c r="D644"/>
      <c r="E644"/>
      <c r="F644"/>
      <c r="H644"/>
      <c r="I644"/>
      <c r="J644"/>
      <c r="K644"/>
      <c r="L644"/>
      <c r="M644"/>
      <c r="N644"/>
      <c r="O644"/>
      <c r="P644"/>
      <c r="Q644"/>
      <c r="R644"/>
      <c r="S644"/>
      <c r="T644"/>
    </row>
    <row r="645" spans="1:20" s="33" customFormat="1">
      <c r="A645" s="1"/>
      <c r="B645" s="1"/>
      <c r="C645" s="1"/>
      <c r="D645"/>
      <c r="E645"/>
      <c r="F645"/>
      <c r="H645"/>
      <c r="I645"/>
      <c r="J645"/>
      <c r="K645"/>
      <c r="L645"/>
      <c r="M645"/>
      <c r="N645"/>
      <c r="O645"/>
      <c r="P645"/>
      <c r="Q645"/>
      <c r="R645"/>
      <c r="S645"/>
      <c r="T645"/>
    </row>
    <row r="646" spans="1:20" s="33" customFormat="1">
      <c r="A646"/>
      <c r="B646"/>
      <c r="C646"/>
      <c r="D646"/>
      <c r="E646"/>
      <c r="F646"/>
      <c r="H646"/>
      <c r="I646"/>
      <c r="J646"/>
      <c r="K646"/>
      <c r="L646"/>
      <c r="M646"/>
      <c r="N646"/>
      <c r="O646"/>
      <c r="P646"/>
      <c r="Q646"/>
      <c r="R646"/>
      <c r="S646"/>
      <c r="T646"/>
    </row>
    <row r="647" spans="1:20" s="33" customFormat="1">
      <c r="A647"/>
      <c r="B647"/>
      <c r="C647"/>
      <c r="D647"/>
      <c r="E647"/>
      <c r="F647"/>
      <c r="H647"/>
      <c r="I647"/>
      <c r="J647"/>
      <c r="K647"/>
      <c r="L647"/>
      <c r="M647"/>
      <c r="N647"/>
      <c r="O647"/>
      <c r="P647"/>
      <c r="Q647"/>
      <c r="R647"/>
      <c r="S647"/>
      <c r="T647"/>
    </row>
    <row r="648" spans="1:20" s="33" customFormat="1">
      <c r="A648" s="2"/>
      <c r="B648" s="2"/>
      <c r="C648" s="2"/>
      <c r="D648"/>
      <c r="E648"/>
      <c r="F648"/>
      <c r="H648"/>
      <c r="I648"/>
      <c r="J648"/>
      <c r="K648"/>
      <c r="L648"/>
      <c r="M648"/>
      <c r="N648"/>
      <c r="O648"/>
      <c r="P648"/>
      <c r="Q648"/>
      <c r="R648"/>
      <c r="S648"/>
      <c r="T648"/>
    </row>
    <row r="649" spans="1:20" s="33" customFormat="1">
      <c r="A649" s="1"/>
      <c r="B649" s="1"/>
      <c r="C649" s="1"/>
      <c r="D649"/>
      <c r="E649"/>
      <c r="F649"/>
      <c r="H649"/>
      <c r="I649"/>
      <c r="J649"/>
      <c r="K649"/>
      <c r="L649"/>
      <c r="M649"/>
      <c r="N649"/>
      <c r="O649"/>
      <c r="P649"/>
      <c r="Q649"/>
      <c r="R649"/>
      <c r="S649"/>
      <c r="T649"/>
    </row>
    <row r="650" spans="1:20" s="33" customFormat="1">
      <c r="A650" s="1"/>
      <c r="B650" s="1"/>
      <c r="C650" s="1"/>
      <c r="D650"/>
      <c r="E650"/>
      <c r="F650"/>
      <c r="H650"/>
      <c r="I650"/>
      <c r="J650"/>
      <c r="K650"/>
      <c r="L650"/>
      <c r="M650"/>
      <c r="N650"/>
      <c r="O650"/>
      <c r="P650"/>
      <c r="Q650"/>
      <c r="R650"/>
      <c r="S650"/>
      <c r="T650"/>
    </row>
    <row r="651" spans="1:20" s="33" customFormat="1">
      <c r="A651"/>
      <c r="B651"/>
      <c r="C651"/>
      <c r="D651"/>
      <c r="E651"/>
      <c r="F651"/>
      <c r="H651"/>
      <c r="I651"/>
      <c r="J651"/>
      <c r="K651"/>
      <c r="L651"/>
      <c r="M651"/>
      <c r="N651"/>
      <c r="O651"/>
      <c r="P651"/>
      <c r="Q651"/>
      <c r="R651"/>
      <c r="S651"/>
      <c r="T651"/>
    </row>
    <row r="652" spans="1:20" s="33" customFormat="1">
      <c r="A652" s="1"/>
      <c r="B652" s="1"/>
      <c r="C652" s="1"/>
      <c r="D652"/>
      <c r="E652"/>
      <c r="F652"/>
      <c r="H652"/>
      <c r="I652"/>
      <c r="J652"/>
      <c r="K652"/>
      <c r="L652"/>
      <c r="M652"/>
      <c r="N652"/>
      <c r="O652"/>
      <c r="P652"/>
      <c r="Q652"/>
      <c r="R652"/>
      <c r="S652"/>
      <c r="T652"/>
    </row>
    <row r="653" spans="1:20" s="33" customFormat="1">
      <c r="A653"/>
      <c r="B653"/>
      <c r="C653"/>
      <c r="D653"/>
      <c r="E653"/>
      <c r="F653"/>
      <c r="H653"/>
      <c r="I653"/>
      <c r="J653"/>
      <c r="K653"/>
      <c r="L653"/>
      <c r="M653"/>
      <c r="N653"/>
      <c r="O653"/>
      <c r="P653"/>
      <c r="Q653"/>
      <c r="R653"/>
      <c r="S653"/>
      <c r="T653"/>
    </row>
    <row r="654" spans="1:20" s="33" customFormat="1">
      <c r="A654"/>
      <c r="B654"/>
      <c r="C654"/>
      <c r="D654"/>
      <c r="E654"/>
      <c r="F654"/>
      <c r="H654"/>
      <c r="I654"/>
      <c r="J654"/>
      <c r="K654"/>
      <c r="L654"/>
      <c r="M654"/>
      <c r="N654"/>
      <c r="O654"/>
      <c r="P654"/>
      <c r="Q654"/>
      <c r="R654"/>
      <c r="S654"/>
      <c r="T654"/>
    </row>
    <row r="655" spans="1:20" s="33" customFormat="1">
      <c r="A655" s="2"/>
      <c r="B655" s="2"/>
      <c r="C655" s="2"/>
      <c r="D655"/>
      <c r="E655"/>
      <c r="F655"/>
      <c r="H655"/>
      <c r="I655"/>
      <c r="J655"/>
      <c r="K655"/>
      <c r="L655"/>
      <c r="M655"/>
      <c r="N655"/>
      <c r="O655"/>
      <c r="P655"/>
      <c r="Q655"/>
      <c r="R655"/>
      <c r="S655"/>
      <c r="T655"/>
    </row>
    <row r="656" spans="1:20" s="33" customFormat="1">
      <c r="A656" s="1"/>
      <c r="B656" s="1"/>
      <c r="C656" s="1"/>
      <c r="D656"/>
      <c r="E656"/>
      <c r="F656"/>
      <c r="H656"/>
      <c r="I656"/>
      <c r="J656"/>
      <c r="K656"/>
      <c r="L656"/>
      <c r="M656"/>
      <c r="N656"/>
      <c r="O656"/>
      <c r="P656"/>
      <c r="Q656"/>
      <c r="R656"/>
      <c r="S656"/>
      <c r="T656"/>
    </row>
    <row r="657" spans="1:20" s="33" customFormat="1">
      <c r="A657" s="1"/>
      <c r="B657" s="1"/>
      <c r="C657" s="1"/>
      <c r="D657"/>
      <c r="E657"/>
      <c r="F657"/>
      <c r="H657"/>
      <c r="I657"/>
      <c r="J657"/>
      <c r="K657"/>
      <c r="L657"/>
      <c r="M657"/>
      <c r="N657"/>
      <c r="O657"/>
      <c r="P657"/>
      <c r="Q657"/>
      <c r="R657"/>
      <c r="S657"/>
      <c r="T657"/>
    </row>
    <row r="658" spans="1:20" s="33" customFormat="1">
      <c r="A658"/>
      <c r="B658"/>
      <c r="C658"/>
      <c r="D658"/>
      <c r="E658"/>
      <c r="F658"/>
      <c r="H658"/>
      <c r="I658"/>
      <c r="J658"/>
      <c r="K658"/>
      <c r="L658"/>
      <c r="M658"/>
      <c r="N658"/>
      <c r="O658"/>
      <c r="P658"/>
      <c r="Q658"/>
      <c r="R658"/>
      <c r="S658"/>
      <c r="T658"/>
    </row>
    <row r="659" spans="1:20" s="33" customFormat="1">
      <c r="A659" s="1"/>
      <c r="B659" s="1"/>
      <c r="C659" s="1"/>
      <c r="D659"/>
      <c r="E659"/>
      <c r="F659"/>
      <c r="H659"/>
      <c r="I659"/>
      <c r="J659"/>
      <c r="K659"/>
      <c r="L659"/>
      <c r="M659"/>
      <c r="N659"/>
      <c r="O659"/>
      <c r="P659"/>
      <c r="Q659"/>
      <c r="R659"/>
      <c r="S659"/>
      <c r="T659"/>
    </row>
    <row r="660" spans="1:20" s="33" customFormat="1">
      <c r="A660"/>
      <c r="B660"/>
      <c r="C660"/>
      <c r="D660"/>
      <c r="E660"/>
      <c r="F660"/>
      <c r="H660"/>
      <c r="I660"/>
      <c r="J660"/>
      <c r="K660"/>
      <c r="L660"/>
      <c r="M660"/>
      <c r="N660"/>
      <c r="O660"/>
      <c r="P660"/>
      <c r="Q660"/>
      <c r="R660"/>
      <c r="S660"/>
      <c r="T660"/>
    </row>
    <row r="661" spans="1:20" s="33" customFormat="1">
      <c r="A661"/>
      <c r="B661"/>
      <c r="C661"/>
      <c r="D661"/>
      <c r="E661"/>
      <c r="F661"/>
      <c r="H661"/>
      <c r="I661"/>
      <c r="J661"/>
      <c r="K661"/>
      <c r="L661"/>
      <c r="M661"/>
      <c r="N661"/>
      <c r="O661"/>
      <c r="P661"/>
      <c r="Q661"/>
      <c r="R661"/>
      <c r="S661"/>
      <c r="T661"/>
    </row>
    <row r="662" spans="1:20" s="33" customFormat="1">
      <c r="A662" s="2"/>
      <c r="B662" s="2"/>
      <c r="C662" s="2"/>
      <c r="D662"/>
      <c r="E662"/>
      <c r="F662"/>
      <c r="H662"/>
      <c r="I662"/>
      <c r="J662"/>
      <c r="K662"/>
      <c r="L662"/>
      <c r="M662"/>
      <c r="N662"/>
      <c r="O662"/>
      <c r="P662"/>
      <c r="Q662"/>
      <c r="R662"/>
      <c r="S662"/>
      <c r="T662"/>
    </row>
    <row r="663" spans="1:20" s="33" customFormat="1">
      <c r="A663" s="1"/>
      <c r="B663" s="1"/>
      <c r="C663" s="1"/>
      <c r="D663"/>
      <c r="E663"/>
      <c r="F663"/>
      <c r="H663"/>
      <c r="I663"/>
      <c r="J663"/>
      <c r="K663"/>
      <c r="L663"/>
      <c r="M663"/>
      <c r="N663"/>
      <c r="O663"/>
      <c r="P663"/>
      <c r="Q663"/>
      <c r="R663"/>
      <c r="S663"/>
      <c r="T663"/>
    </row>
    <row r="664" spans="1:20" s="33" customFormat="1">
      <c r="A664" s="1"/>
      <c r="B664" s="1"/>
      <c r="C664" s="1"/>
      <c r="D664"/>
      <c r="E664"/>
      <c r="F664"/>
      <c r="H664"/>
      <c r="I664"/>
      <c r="J664"/>
      <c r="K664"/>
      <c r="L664"/>
      <c r="M664"/>
      <c r="N664"/>
      <c r="O664"/>
      <c r="P664"/>
      <c r="Q664"/>
      <c r="R664"/>
      <c r="S664"/>
      <c r="T664"/>
    </row>
    <row r="665" spans="1:20" s="33" customFormat="1">
      <c r="A665"/>
      <c r="B665"/>
      <c r="C665"/>
      <c r="D665"/>
      <c r="E665"/>
      <c r="F665"/>
      <c r="H665"/>
      <c r="I665"/>
      <c r="J665"/>
      <c r="K665"/>
      <c r="L665"/>
      <c r="M665"/>
      <c r="N665"/>
      <c r="O665"/>
      <c r="P665"/>
      <c r="Q665"/>
      <c r="R665"/>
      <c r="S665"/>
      <c r="T665"/>
    </row>
    <row r="666" spans="1:20" s="33" customFormat="1">
      <c r="A666" s="1"/>
      <c r="B666" s="1"/>
      <c r="C666" s="1"/>
      <c r="D666"/>
      <c r="E666"/>
      <c r="F666"/>
      <c r="H666"/>
      <c r="I666"/>
      <c r="J666"/>
      <c r="K666"/>
      <c r="L666"/>
      <c r="M666"/>
      <c r="N666"/>
      <c r="O666"/>
      <c r="P666"/>
      <c r="Q666"/>
      <c r="R666"/>
      <c r="S666"/>
      <c r="T666"/>
    </row>
    <row r="667" spans="1:20" s="33" customFormat="1">
      <c r="A667"/>
      <c r="B667"/>
      <c r="C667"/>
      <c r="D667"/>
      <c r="E667"/>
      <c r="F667"/>
      <c r="H667"/>
      <c r="I667"/>
      <c r="J667"/>
      <c r="K667"/>
      <c r="L667"/>
      <c r="M667"/>
      <c r="N667"/>
      <c r="O667"/>
      <c r="P667"/>
      <c r="Q667"/>
      <c r="R667"/>
      <c r="S667"/>
      <c r="T667"/>
    </row>
    <row r="668" spans="1:20" s="33" customFormat="1">
      <c r="A668"/>
      <c r="B668"/>
      <c r="C668"/>
      <c r="D668"/>
      <c r="E668"/>
      <c r="F668"/>
      <c r="H668"/>
      <c r="I668"/>
      <c r="J668"/>
      <c r="K668"/>
      <c r="L668"/>
      <c r="M668"/>
      <c r="N668"/>
      <c r="O668"/>
      <c r="P668"/>
      <c r="Q668"/>
      <c r="R668"/>
      <c r="S668"/>
      <c r="T668"/>
    </row>
    <row r="669" spans="1:20" s="33" customFormat="1">
      <c r="A669" s="2"/>
      <c r="B669" s="2"/>
      <c r="C669" s="2"/>
      <c r="D669"/>
      <c r="E669"/>
      <c r="F669"/>
      <c r="H669"/>
      <c r="I669"/>
      <c r="J669"/>
      <c r="K669"/>
      <c r="L669"/>
      <c r="M669"/>
      <c r="N669"/>
      <c r="O669"/>
      <c r="P669"/>
      <c r="Q669"/>
      <c r="R669"/>
      <c r="S669"/>
      <c r="T669"/>
    </row>
    <row r="670" spans="1:20" s="33" customFormat="1">
      <c r="A670" s="1"/>
      <c r="B670" s="1"/>
      <c r="C670" s="1"/>
      <c r="D670"/>
      <c r="E670"/>
      <c r="F670"/>
      <c r="H670"/>
      <c r="I670"/>
      <c r="J670"/>
      <c r="K670"/>
      <c r="L670"/>
      <c r="M670"/>
      <c r="N670"/>
      <c r="O670"/>
      <c r="P670"/>
      <c r="Q670"/>
      <c r="R670"/>
      <c r="S670"/>
      <c r="T670"/>
    </row>
    <row r="671" spans="1:20" s="33" customFormat="1">
      <c r="A671" s="1"/>
      <c r="B671" s="1"/>
      <c r="C671" s="1"/>
      <c r="D671"/>
      <c r="E671"/>
      <c r="F671"/>
      <c r="H671"/>
      <c r="I671"/>
      <c r="J671"/>
      <c r="K671"/>
      <c r="L671"/>
      <c r="M671"/>
      <c r="N671"/>
      <c r="O671"/>
      <c r="P671"/>
      <c r="Q671"/>
      <c r="R671"/>
      <c r="S671"/>
      <c r="T671"/>
    </row>
    <row r="672" spans="1:20" s="33" customFormat="1">
      <c r="A672"/>
      <c r="B672"/>
      <c r="C672"/>
      <c r="D672"/>
      <c r="E672"/>
      <c r="F672"/>
      <c r="H672"/>
      <c r="I672"/>
      <c r="J672"/>
      <c r="K672"/>
      <c r="L672"/>
      <c r="M672"/>
      <c r="N672"/>
      <c r="O672"/>
      <c r="P672"/>
      <c r="Q672"/>
      <c r="R672"/>
      <c r="S672"/>
      <c r="T672"/>
    </row>
    <row r="673" spans="1:20" s="33" customFormat="1">
      <c r="A673" s="1"/>
      <c r="B673" s="1"/>
      <c r="C673" s="1"/>
      <c r="D673"/>
      <c r="E673"/>
      <c r="F673"/>
      <c r="H673"/>
      <c r="I673"/>
      <c r="J673"/>
      <c r="K673"/>
      <c r="L673"/>
      <c r="M673"/>
      <c r="N673"/>
      <c r="O673"/>
      <c r="P673"/>
      <c r="Q673"/>
      <c r="R673"/>
      <c r="S673"/>
      <c r="T673"/>
    </row>
    <row r="674" spans="1:20" s="33" customFormat="1">
      <c r="A674"/>
      <c r="B674"/>
      <c r="C674"/>
      <c r="D674"/>
      <c r="E674"/>
      <c r="F674"/>
      <c r="H674"/>
      <c r="I674"/>
      <c r="J674"/>
      <c r="K674"/>
      <c r="L674"/>
      <c r="M674"/>
      <c r="N674"/>
      <c r="O674"/>
      <c r="P674"/>
      <c r="Q674"/>
      <c r="R674"/>
      <c r="S674"/>
      <c r="T674"/>
    </row>
    <row r="675" spans="1:20" s="33" customFormat="1">
      <c r="A675"/>
      <c r="B675"/>
      <c r="C675"/>
      <c r="D675"/>
      <c r="E675"/>
      <c r="F675"/>
      <c r="H675"/>
      <c r="I675"/>
      <c r="J675"/>
      <c r="K675"/>
      <c r="L675"/>
      <c r="M675"/>
      <c r="N675"/>
      <c r="O675"/>
      <c r="P675"/>
      <c r="Q675"/>
      <c r="R675"/>
      <c r="S675"/>
      <c r="T675"/>
    </row>
    <row r="676" spans="1:20" s="33" customFormat="1">
      <c r="A676" s="2"/>
      <c r="B676" s="2"/>
      <c r="C676" s="2"/>
      <c r="D676"/>
      <c r="E676"/>
      <c r="F676"/>
      <c r="H676"/>
      <c r="I676"/>
      <c r="J676"/>
      <c r="K676"/>
      <c r="L676"/>
      <c r="M676"/>
      <c r="N676"/>
      <c r="O676"/>
      <c r="P676"/>
      <c r="Q676"/>
      <c r="R676"/>
      <c r="S676"/>
      <c r="T676"/>
    </row>
    <row r="677" spans="1:20" s="33" customFormat="1">
      <c r="A677" s="1"/>
      <c r="B677" s="1"/>
      <c r="C677" s="1"/>
      <c r="D677"/>
      <c r="E677"/>
      <c r="F677"/>
      <c r="H677"/>
      <c r="I677"/>
      <c r="J677"/>
      <c r="K677"/>
      <c r="L677"/>
      <c r="M677"/>
      <c r="N677"/>
      <c r="O677"/>
      <c r="P677"/>
      <c r="Q677"/>
      <c r="R677"/>
      <c r="S677"/>
      <c r="T677"/>
    </row>
    <row r="678" spans="1:20" s="33" customFormat="1">
      <c r="A678" s="1"/>
      <c r="B678" s="1"/>
      <c r="C678" s="1"/>
      <c r="D678"/>
      <c r="E678"/>
      <c r="F678"/>
      <c r="H678"/>
      <c r="I678"/>
      <c r="J678"/>
      <c r="K678"/>
      <c r="L678"/>
      <c r="M678"/>
      <c r="N678"/>
      <c r="O678"/>
      <c r="P678"/>
      <c r="Q678"/>
      <c r="R678"/>
      <c r="S678"/>
      <c r="T678"/>
    </row>
    <row r="679" spans="1:20" s="33" customFormat="1">
      <c r="A679"/>
      <c r="B679"/>
      <c r="C679"/>
      <c r="D679"/>
      <c r="E679"/>
      <c r="F679"/>
      <c r="H679"/>
      <c r="I679"/>
      <c r="J679"/>
      <c r="K679"/>
      <c r="L679"/>
      <c r="M679"/>
      <c r="N679"/>
      <c r="O679"/>
      <c r="P679"/>
      <c r="Q679"/>
      <c r="R679"/>
      <c r="S679"/>
      <c r="T679"/>
    </row>
    <row r="680" spans="1:20" s="33" customFormat="1">
      <c r="A680" s="1"/>
      <c r="B680" s="1"/>
      <c r="C680" s="1"/>
      <c r="D680"/>
      <c r="E680"/>
      <c r="F680"/>
      <c r="H680"/>
      <c r="I680"/>
      <c r="J680"/>
      <c r="K680"/>
      <c r="L680"/>
      <c r="M680"/>
      <c r="N680"/>
      <c r="O680"/>
      <c r="P680"/>
      <c r="Q680"/>
      <c r="R680"/>
      <c r="S680"/>
      <c r="T680"/>
    </row>
    <row r="681" spans="1:20" s="33" customFormat="1">
      <c r="A681"/>
      <c r="B681"/>
      <c r="C681"/>
      <c r="D681"/>
      <c r="E681"/>
      <c r="F681"/>
      <c r="H681"/>
      <c r="I681"/>
      <c r="J681"/>
      <c r="K681"/>
      <c r="L681"/>
      <c r="M681"/>
      <c r="N681"/>
      <c r="O681"/>
      <c r="P681"/>
      <c r="Q681"/>
      <c r="R681"/>
      <c r="S681"/>
      <c r="T681"/>
    </row>
    <row r="682" spans="1:20" s="33" customFormat="1">
      <c r="A682"/>
      <c r="B682"/>
      <c r="C682"/>
      <c r="D682"/>
      <c r="E682"/>
      <c r="F682"/>
      <c r="H682"/>
      <c r="I682"/>
      <c r="J682"/>
      <c r="K682"/>
      <c r="L682"/>
      <c r="M682"/>
      <c r="N682"/>
      <c r="O682"/>
      <c r="P682"/>
      <c r="Q682"/>
      <c r="R682"/>
      <c r="S682"/>
      <c r="T682"/>
    </row>
    <row r="683" spans="1:20" s="33" customFormat="1">
      <c r="A683" s="2"/>
      <c r="B683" s="2"/>
      <c r="C683" s="2"/>
      <c r="D683"/>
      <c r="E683"/>
      <c r="F683"/>
      <c r="H683"/>
      <c r="I683"/>
      <c r="J683"/>
      <c r="K683"/>
      <c r="L683"/>
      <c r="M683"/>
      <c r="N683"/>
      <c r="O683"/>
      <c r="P683"/>
      <c r="Q683"/>
      <c r="R683"/>
      <c r="S683"/>
      <c r="T683"/>
    </row>
    <row r="684" spans="1:20" s="33" customFormat="1">
      <c r="A684" s="1"/>
      <c r="B684" s="1"/>
      <c r="C684" s="1"/>
      <c r="D684"/>
      <c r="E684"/>
      <c r="F684"/>
      <c r="H684"/>
      <c r="I684"/>
      <c r="J684"/>
      <c r="K684"/>
      <c r="L684"/>
      <c r="M684"/>
      <c r="N684"/>
      <c r="O684"/>
      <c r="P684"/>
      <c r="Q684"/>
      <c r="R684"/>
      <c r="S684"/>
      <c r="T684"/>
    </row>
    <row r="685" spans="1:20" s="33" customFormat="1">
      <c r="A685" s="1"/>
      <c r="B685" s="1"/>
      <c r="C685" s="1"/>
      <c r="D685"/>
      <c r="E685"/>
      <c r="F685"/>
      <c r="H685"/>
      <c r="I685"/>
      <c r="J685"/>
      <c r="K685"/>
      <c r="L685"/>
      <c r="M685"/>
      <c r="N685"/>
      <c r="O685"/>
      <c r="P685"/>
      <c r="Q685"/>
      <c r="R685"/>
      <c r="S685"/>
      <c r="T685"/>
    </row>
    <row r="686" spans="1:20" s="33" customFormat="1">
      <c r="A686"/>
      <c r="B686"/>
      <c r="C686"/>
      <c r="D686"/>
      <c r="E686"/>
      <c r="F686"/>
      <c r="H686"/>
      <c r="I686"/>
      <c r="J686"/>
      <c r="K686"/>
      <c r="L686"/>
      <c r="M686"/>
      <c r="N686"/>
      <c r="O686"/>
      <c r="P686"/>
      <c r="Q686"/>
      <c r="R686"/>
      <c r="S686"/>
      <c r="T686"/>
    </row>
    <row r="687" spans="1:20" s="33" customFormat="1">
      <c r="A687" s="1"/>
      <c r="B687" s="1"/>
      <c r="C687" s="1"/>
      <c r="D687"/>
      <c r="E687"/>
      <c r="F687"/>
      <c r="H687"/>
      <c r="I687"/>
      <c r="J687"/>
      <c r="K687"/>
      <c r="L687"/>
      <c r="M687"/>
      <c r="N687"/>
      <c r="O687"/>
      <c r="P687"/>
      <c r="Q687"/>
      <c r="R687"/>
      <c r="S687"/>
      <c r="T687"/>
    </row>
    <row r="688" spans="1:20" s="33" customFormat="1">
      <c r="A688"/>
      <c r="B688"/>
      <c r="C688"/>
      <c r="D688"/>
      <c r="E688"/>
      <c r="F688"/>
      <c r="H688"/>
      <c r="I688"/>
      <c r="J688"/>
      <c r="K688"/>
      <c r="L688"/>
      <c r="M688"/>
      <c r="N688"/>
      <c r="O688"/>
      <c r="P688"/>
      <c r="Q688"/>
      <c r="R688"/>
      <c r="S688"/>
      <c r="T688"/>
    </row>
    <row r="689" spans="1:20" s="33" customFormat="1">
      <c r="A689"/>
      <c r="B689"/>
      <c r="C689"/>
      <c r="D689"/>
      <c r="E689"/>
      <c r="F689"/>
      <c r="H689"/>
      <c r="I689"/>
      <c r="J689"/>
      <c r="K689"/>
      <c r="L689"/>
      <c r="M689"/>
      <c r="N689"/>
      <c r="O689"/>
      <c r="P689"/>
      <c r="Q689"/>
      <c r="R689"/>
      <c r="S689"/>
      <c r="T689"/>
    </row>
    <row r="690" spans="1:20" s="33" customFormat="1">
      <c r="A690" s="2"/>
      <c r="B690" s="2"/>
      <c r="C690" s="2"/>
      <c r="D690"/>
      <c r="E690"/>
      <c r="F690"/>
      <c r="H690"/>
      <c r="I690"/>
      <c r="J690"/>
      <c r="K690"/>
      <c r="L690"/>
      <c r="M690"/>
      <c r="N690"/>
      <c r="O690"/>
      <c r="P690"/>
      <c r="Q690"/>
      <c r="R690"/>
      <c r="S690"/>
      <c r="T690"/>
    </row>
    <row r="691" spans="1:20" s="33" customFormat="1">
      <c r="A691" s="1"/>
      <c r="B691" s="1"/>
      <c r="C691" s="1"/>
      <c r="D691"/>
      <c r="E691"/>
      <c r="F691"/>
      <c r="H691"/>
      <c r="I691"/>
      <c r="J691"/>
      <c r="K691"/>
      <c r="L691"/>
      <c r="M691"/>
      <c r="N691"/>
      <c r="O691"/>
      <c r="P691"/>
      <c r="Q691"/>
      <c r="R691"/>
      <c r="S691"/>
      <c r="T691"/>
    </row>
    <row r="692" spans="1:20" s="33" customFormat="1">
      <c r="A692" s="1"/>
      <c r="B692" s="1"/>
      <c r="C692" s="1"/>
      <c r="D692"/>
      <c r="E692"/>
      <c r="F692"/>
      <c r="H692"/>
      <c r="I692"/>
      <c r="J692"/>
      <c r="K692"/>
      <c r="L692"/>
      <c r="M692"/>
      <c r="N692"/>
      <c r="O692"/>
      <c r="P692"/>
      <c r="Q692"/>
      <c r="R692"/>
      <c r="S692"/>
      <c r="T692"/>
    </row>
    <row r="693" spans="1:20" s="33" customFormat="1">
      <c r="A693"/>
      <c r="B693"/>
      <c r="C693"/>
      <c r="D693"/>
      <c r="E693"/>
      <c r="F693"/>
      <c r="H693"/>
      <c r="I693"/>
      <c r="J693"/>
      <c r="K693"/>
      <c r="L693"/>
      <c r="M693"/>
      <c r="N693"/>
      <c r="O693"/>
      <c r="P693"/>
      <c r="Q693"/>
      <c r="R693"/>
      <c r="S693"/>
      <c r="T693"/>
    </row>
    <row r="694" spans="1:20" s="33" customFormat="1">
      <c r="A694" s="1"/>
      <c r="B694" s="1"/>
      <c r="C694" s="1"/>
      <c r="D694"/>
      <c r="E694"/>
      <c r="F694"/>
      <c r="H694"/>
      <c r="I694"/>
      <c r="J694"/>
      <c r="K694"/>
      <c r="L694"/>
      <c r="M694"/>
      <c r="N694"/>
      <c r="O694"/>
      <c r="P694"/>
      <c r="Q694"/>
      <c r="R694"/>
      <c r="S694"/>
      <c r="T694"/>
    </row>
    <row r="695" spans="1:20" s="33" customFormat="1">
      <c r="A695"/>
      <c r="B695"/>
      <c r="C695"/>
      <c r="D695"/>
      <c r="E695"/>
      <c r="F695"/>
      <c r="H695"/>
      <c r="I695"/>
      <c r="J695"/>
      <c r="K695"/>
      <c r="L695"/>
      <c r="M695"/>
      <c r="N695"/>
      <c r="O695"/>
      <c r="P695"/>
      <c r="Q695"/>
      <c r="R695"/>
      <c r="S695"/>
      <c r="T695"/>
    </row>
    <row r="696" spans="1:20" s="33" customFormat="1">
      <c r="A696"/>
      <c r="B696"/>
      <c r="C696"/>
      <c r="D696"/>
      <c r="E696"/>
      <c r="F696"/>
      <c r="H696"/>
      <c r="I696"/>
      <c r="J696"/>
      <c r="K696"/>
      <c r="L696"/>
      <c r="M696"/>
      <c r="N696"/>
      <c r="O696"/>
      <c r="P696"/>
      <c r="Q696"/>
      <c r="R696"/>
      <c r="S696"/>
      <c r="T696"/>
    </row>
    <row r="697" spans="1:20" s="33" customFormat="1">
      <c r="A697" s="2"/>
      <c r="B697" s="2"/>
      <c r="C697" s="2"/>
      <c r="D697"/>
      <c r="E697"/>
      <c r="F697"/>
      <c r="H697"/>
      <c r="I697"/>
      <c r="J697"/>
      <c r="K697"/>
      <c r="L697"/>
      <c r="M697"/>
      <c r="N697"/>
      <c r="O697"/>
      <c r="P697"/>
      <c r="Q697"/>
      <c r="R697"/>
      <c r="S697"/>
      <c r="T697"/>
    </row>
    <row r="698" spans="1:20" s="33" customFormat="1">
      <c r="A698" s="1"/>
      <c r="B698" s="1"/>
      <c r="C698" s="1"/>
      <c r="D698"/>
      <c r="E698"/>
      <c r="F698"/>
      <c r="H698"/>
      <c r="I698"/>
      <c r="J698"/>
      <c r="K698"/>
      <c r="L698"/>
      <c r="M698"/>
      <c r="N698"/>
      <c r="O698"/>
      <c r="P698"/>
      <c r="Q698"/>
      <c r="R698"/>
      <c r="S698"/>
      <c r="T698"/>
    </row>
    <row r="699" spans="1:20" s="33" customFormat="1">
      <c r="A699" s="1"/>
      <c r="B699" s="1"/>
      <c r="C699" s="1"/>
      <c r="D699"/>
      <c r="E699"/>
      <c r="F699"/>
      <c r="H699"/>
      <c r="I699"/>
      <c r="J699"/>
      <c r="K699"/>
      <c r="L699"/>
      <c r="M699"/>
      <c r="N699"/>
      <c r="O699"/>
      <c r="P699"/>
      <c r="Q699"/>
      <c r="R699"/>
      <c r="S699"/>
      <c r="T699"/>
    </row>
    <row r="700" spans="1:20" s="33" customFormat="1">
      <c r="A700"/>
      <c r="B700"/>
      <c r="C700"/>
      <c r="D700"/>
      <c r="E700"/>
      <c r="F700"/>
      <c r="H700"/>
      <c r="I700"/>
      <c r="J700"/>
      <c r="K700"/>
      <c r="L700"/>
      <c r="M700"/>
      <c r="N700"/>
      <c r="O700"/>
      <c r="P700"/>
      <c r="Q700"/>
      <c r="R700"/>
      <c r="S700"/>
      <c r="T700"/>
    </row>
    <row r="701" spans="1:20" s="33" customFormat="1">
      <c r="A701" s="1"/>
      <c r="B701" s="1"/>
      <c r="C701" s="1"/>
      <c r="D701"/>
      <c r="E701"/>
      <c r="F701"/>
      <c r="H701"/>
      <c r="I701"/>
      <c r="J701"/>
      <c r="K701"/>
      <c r="L701"/>
      <c r="M701"/>
      <c r="N701"/>
      <c r="O701"/>
      <c r="P701"/>
      <c r="Q701"/>
      <c r="R701"/>
      <c r="S701"/>
      <c r="T701"/>
    </row>
    <row r="702" spans="1:20" s="33" customFormat="1">
      <c r="A702"/>
      <c r="B702"/>
      <c r="C702"/>
      <c r="D702"/>
      <c r="E702"/>
      <c r="F702"/>
      <c r="H702"/>
      <c r="I702"/>
      <c r="J702"/>
      <c r="K702"/>
      <c r="L702"/>
      <c r="M702"/>
      <c r="N702"/>
      <c r="O702"/>
      <c r="P702"/>
      <c r="Q702"/>
      <c r="R702"/>
      <c r="S702"/>
      <c r="T702"/>
    </row>
    <row r="703" spans="1:20" s="33" customFormat="1">
      <c r="A703"/>
      <c r="B703"/>
      <c r="C703"/>
      <c r="D703"/>
      <c r="E703"/>
      <c r="F703"/>
      <c r="H703"/>
      <c r="I703"/>
      <c r="J703"/>
      <c r="K703"/>
      <c r="L703"/>
      <c r="M703"/>
      <c r="N703"/>
      <c r="O703"/>
      <c r="P703"/>
      <c r="Q703"/>
      <c r="R703"/>
      <c r="S703"/>
      <c r="T703"/>
    </row>
    <row r="704" spans="1:20" s="33" customFormat="1">
      <c r="A704" s="2"/>
      <c r="B704" s="2"/>
      <c r="C704" s="2"/>
      <c r="D704"/>
      <c r="E704"/>
      <c r="F704"/>
      <c r="H704"/>
      <c r="I704"/>
      <c r="J704"/>
      <c r="K704"/>
      <c r="L704"/>
      <c r="M704"/>
      <c r="N704"/>
      <c r="O704"/>
      <c r="P704"/>
      <c r="Q704"/>
      <c r="R704"/>
      <c r="S704"/>
      <c r="T704"/>
    </row>
    <row r="705" spans="1:20" s="33" customFormat="1">
      <c r="A705" s="1"/>
      <c r="B705" s="1"/>
      <c r="C705" s="1"/>
      <c r="D705"/>
      <c r="E705"/>
      <c r="F705"/>
      <c r="H705"/>
      <c r="I705"/>
      <c r="J705"/>
      <c r="K705"/>
      <c r="L705"/>
      <c r="M705"/>
      <c r="N705"/>
      <c r="O705"/>
      <c r="P705"/>
      <c r="Q705"/>
      <c r="R705"/>
      <c r="S705"/>
      <c r="T705"/>
    </row>
    <row r="706" spans="1:20" s="33" customFormat="1">
      <c r="A706" s="1"/>
      <c r="B706" s="1"/>
      <c r="C706" s="1"/>
      <c r="D706"/>
      <c r="E706"/>
      <c r="F706"/>
      <c r="H706"/>
      <c r="I706"/>
      <c r="J706"/>
      <c r="K706"/>
      <c r="L706"/>
      <c r="M706"/>
      <c r="N706"/>
      <c r="O706"/>
      <c r="P706"/>
      <c r="Q706"/>
      <c r="R706"/>
      <c r="S706"/>
      <c r="T706"/>
    </row>
    <row r="707" spans="1:20" s="33" customFormat="1">
      <c r="A707"/>
      <c r="B707"/>
      <c r="C707"/>
      <c r="D707"/>
      <c r="E707"/>
      <c r="F707"/>
      <c r="H707"/>
      <c r="I707"/>
      <c r="J707"/>
      <c r="K707"/>
      <c r="L707"/>
      <c r="M707"/>
      <c r="N707"/>
      <c r="O707"/>
      <c r="P707"/>
      <c r="Q707"/>
      <c r="R707"/>
      <c r="S707"/>
      <c r="T707"/>
    </row>
    <row r="708" spans="1:20" s="33" customFormat="1">
      <c r="A708" s="1"/>
      <c r="B708" s="1"/>
      <c r="C708" s="1"/>
      <c r="D708"/>
      <c r="E708"/>
      <c r="F708"/>
      <c r="H708"/>
      <c r="I708"/>
      <c r="J708"/>
      <c r="K708"/>
      <c r="L708"/>
      <c r="M708"/>
      <c r="N708"/>
      <c r="O708"/>
      <c r="P708"/>
      <c r="Q708"/>
      <c r="R708"/>
      <c r="S708"/>
      <c r="T708"/>
    </row>
    <row r="709" spans="1:20" s="33" customFormat="1">
      <c r="A709"/>
      <c r="B709"/>
      <c r="C709"/>
      <c r="D709"/>
      <c r="E709"/>
      <c r="F709"/>
      <c r="H709"/>
      <c r="I709"/>
      <c r="J709"/>
      <c r="K709"/>
      <c r="L709"/>
      <c r="M709"/>
      <c r="N709"/>
      <c r="O709"/>
      <c r="P709"/>
      <c r="Q709"/>
      <c r="R709"/>
      <c r="S709"/>
      <c r="T709"/>
    </row>
    <row r="710" spans="1:20" s="33" customFormat="1">
      <c r="A710"/>
      <c r="B710"/>
      <c r="C710"/>
      <c r="D710"/>
      <c r="E710"/>
      <c r="F710"/>
      <c r="H710"/>
      <c r="I710"/>
      <c r="J710"/>
      <c r="K710"/>
      <c r="L710"/>
      <c r="M710"/>
      <c r="N710"/>
      <c r="O710"/>
      <c r="P710"/>
      <c r="Q710"/>
      <c r="R710"/>
      <c r="S710"/>
      <c r="T710"/>
    </row>
    <row r="711" spans="1:20" s="33" customFormat="1">
      <c r="A711" s="2"/>
      <c r="B711" s="2"/>
      <c r="C711" s="2"/>
      <c r="D711"/>
      <c r="E711"/>
      <c r="F711"/>
      <c r="H711"/>
      <c r="I711"/>
      <c r="J711"/>
      <c r="K711"/>
      <c r="L711"/>
      <c r="M711"/>
      <c r="N711"/>
      <c r="O711"/>
      <c r="P711"/>
      <c r="Q711"/>
      <c r="R711"/>
      <c r="S711"/>
      <c r="T711"/>
    </row>
    <row r="712" spans="1:20" s="33" customFormat="1">
      <c r="A712" s="1"/>
      <c r="B712" s="1"/>
      <c r="C712" s="1"/>
      <c r="D712"/>
      <c r="E712"/>
      <c r="F712"/>
      <c r="H712"/>
      <c r="I712"/>
      <c r="J712"/>
      <c r="K712"/>
      <c r="L712"/>
      <c r="M712"/>
      <c r="N712"/>
      <c r="O712"/>
      <c r="P712"/>
      <c r="Q712"/>
      <c r="R712"/>
      <c r="S712"/>
      <c r="T712"/>
    </row>
    <row r="713" spans="1:20" s="33" customFormat="1">
      <c r="A713" s="1"/>
      <c r="B713" s="1"/>
      <c r="C713" s="1"/>
      <c r="D713"/>
      <c r="E713"/>
      <c r="F713"/>
      <c r="H713"/>
      <c r="I713"/>
      <c r="J713"/>
      <c r="K713"/>
      <c r="L713"/>
      <c r="M713"/>
      <c r="N713"/>
      <c r="O713"/>
      <c r="P713"/>
      <c r="Q713"/>
      <c r="R713"/>
      <c r="S713"/>
      <c r="T713"/>
    </row>
    <row r="714" spans="1:20" s="33" customFormat="1">
      <c r="A714"/>
      <c r="B714"/>
      <c r="C714"/>
      <c r="D714"/>
      <c r="E714"/>
      <c r="F714"/>
      <c r="H714"/>
      <c r="I714"/>
      <c r="J714"/>
      <c r="K714"/>
      <c r="L714"/>
      <c r="M714"/>
      <c r="N714"/>
      <c r="O714"/>
      <c r="P714"/>
      <c r="Q714"/>
      <c r="R714"/>
      <c r="S714"/>
      <c r="T714"/>
    </row>
    <row r="715" spans="1:20" s="33" customFormat="1">
      <c r="A715" s="1"/>
      <c r="B715" s="1"/>
      <c r="C715" s="1"/>
      <c r="D715"/>
      <c r="E715"/>
      <c r="F715"/>
      <c r="H715"/>
      <c r="I715"/>
      <c r="J715"/>
      <c r="K715"/>
      <c r="L715"/>
      <c r="M715"/>
      <c r="N715"/>
      <c r="O715"/>
      <c r="P715"/>
      <c r="Q715"/>
      <c r="R715"/>
      <c r="S715"/>
      <c r="T715"/>
    </row>
    <row r="716" spans="1:20" s="33" customFormat="1">
      <c r="A716"/>
      <c r="B716"/>
      <c r="C716"/>
      <c r="D716"/>
      <c r="E716"/>
      <c r="F716"/>
      <c r="H716"/>
      <c r="I716"/>
      <c r="J716"/>
      <c r="K716"/>
      <c r="L716"/>
      <c r="M716"/>
      <c r="N716"/>
      <c r="O716"/>
      <c r="P716"/>
      <c r="Q716"/>
      <c r="R716"/>
      <c r="S716"/>
      <c r="T716"/>
    </row>
    <row r="717" spans="1:20" s="33" customFormat="1">
      <c r="A717"/>
      <c r="B717"/>
      <c r="C717"/>
      <c r="D717"/>
      <c r="E717"/>
      <c r="F717"/>
      <c r="H717"/>
      <c r="I717"/>
      <c r="J717"/>
      <c r="K717"/>
      <c r="L717"/>
      <c r="M717"/>
      <c r="N717"/>
      <c r="O717"/>
      <c r="P717"/>
      <c r="Q717"/>
      <c r="R717"/>
      <c r="S717"/>
      <c r="T717"/>
    </row>
    <row r="718" spans="1:20" s="33" customFormat="1">
      <c r="A718" s="2"/>
      <c r="B718" s="2"/>
      <c r="C718" s="2"/>
      <c r="D718"/>
      <c r="E718"/>
      <c r="F718"/>
      <c r="H718"/>
      <c r="I718"/>
      <c r="J718"/>
      <c r="K718"/>
      <c r="L718"/>
      <c r="M718"/>
      <c r="N718"/>
      <c r="O718"/>
      <c r="P718"/>
      <c r="Q718"/>
      <c r="R718"/>
      <c r="S718"/>
      <c r="T718"/>
    </row>
    <row r="719" spans="1:20" s="33" customFormat="1">
      <c r="A719" s="1"/>
      <c r="B719" s="1"/>
      <c r="C719" s="1"/>
      <c r="D719"/>
      <c r="E719"/>
      <c r="F719"/>
      <c r="H719"/>
      <c r="I719"/>
      <c r="J719"/>
      <c r="K719"/>
      <c r="L719"/>
      <c r="M719"/>
      <c r="N719"/>
      <c r="O719"/>
      <c r="P719"/>
      <c r="Q719"/>
      <c r="R719"/>
      <c r="S719"/>
      <c r="T719"/>
    </row>
    <row r="720" spans="1:20" s="33" customFormat="1">
      <c r="A720" s="1"/>
      <c r="B720" s="1"/>
      <c r="C720" s="1"/>
      <c r="D720"/>
      <c r="E720"/>
      <c r="F720"/>
      <c r="H720"/>
      <c r="I720"/>
      <c r="J720"/>
      <c r="K720"/>
      <c r="L720"/>
      <c r="M720"/>
      <c r="N720"/>
      <c r="O720"/>
      <c r="P720"/>
      <c r="Q720"/>
      <c r="R720"/>
      <c r="S720"/>
      <c r="T720"/>
    </row>
    <row r="721" spans="1:20" s="33" customFormat="1">
      <c r="A721"/>
      <c r="B721"/>
      <c r="C721"/>
      <c r="D721"/>
      <c r="E721"/>
      <c r="F721"/>
      <c r="H721"/>
      <c r="I721"/>
      <c r="J721"/>
      <c r="K721"/>
      <c r="L721"/>
      <c r="M721"/>
      <c r="N721"/>
      <c r="O721"/>
      <c r="P721"/>
      <c r="Q721"/>
      <c r="R721"/>
      <c r="S721"/>
      <c r="T721"/>
    </row>
    <row r="722" spans="1:20" s="33" customFormat="1">
      <c r="A722" s="1"/>
      <c r="B722" s="1"/>
      <c r="C722" s="1"/>
      <c r="D722"/>
      <c r="E722"/>
      <c r="F722"/>
      <c r="H722"/>
      <c r="I722"/>
      <c r="J722"/>
      <c r="K722"/>
      <c r="L722"/>
      <c r="M722"/>
      <c r="N722"/>
      <c r="O722"/>
      <c r="P722"/>
      <c r="Q722"/>
      <c r="R722"/>
      <c r="S722"/>
      <c r="T722"/>
    </row>
    <row r="723" spans="1:20" s="33" customFormat="1">
      <c r="A723"/>
      <c r="B723"/>
      <c r="C723"/>
      <c r="D723"/>
      <c r="E723"/>
      <c r="F723"/>
      <c r="H723"/>
      <c r="I723"/>
      <c r="J723"/>
      <c r="K723"/>
      <c r="L723"/>
      <c r="M723"/>
      <c r="N723"/>
      <c r="O723"/>
      <c r="P723"/>
      <c r="Q723"/>
      <c r="R723"/>
      <c r="S723"/>
      <c r="T723"/>
    </row>
    <row r="724" spans="1:20" s="33" customFormat="1">
      <c r="A724"/>
      <c r="B724"/>
      <c r="C724"/>
      <c r="D724"/>
      <c r="E724"/>
      <c r="F724"/>
      <c r="H724"/>
      <c r="I724"/>
      <c r="J724"/>
      <c r="K724"/>
      <c r="L724"/>
      <c r="M724"/>
      <c r="N724"/>
      <c r="O724"/>
      <c r="P724"/>
      <c r="Q724"/>
      <c r="R724"/>
      <c r="S724"/>
      <c r="T724"/>
    </row>
    <row r="725" spans="1:20" s="33" customFormat="1">
      <c r="A725" s="1"/>
      <c r="B725" s="1"/>
      <c r="C725" s="1"/>
      <c r="D725"/>
      <c r="E725"/>
      <c r="F725"/>
      <c r="H725"/>
      <c r="I725"/>
      <c r="J725"/>
      <c r="K725"/>
      <c r="L725"/>
      <c r="M725"/>
      <c r="N725"/>
      <c r="O725"/>
      <c r="P725"/>
      <c r="Q725"/>
      <c r="R725"/>
      <c r="S725"/>
      <c r="T725"/>
    </row>
    <row r="726" spans="1:20" s="33" customFormat="1">
      <c r="A726"/>
      <c r="B726"/>
      <c r="C726"/>
      <c r="D726"/>
      <c r="E726"/>
      <c r="F726"/>
      <c r="H726"/>
      <c r="I726"/>
      <c r="J726"/>
      <c r="K726"/>
      <c r="L726"/>
      <c r="M726"/>
      <c r="N726"/>
      <c r="O726"/>
      <c r="P726"/>
      <c r="Q726"/>
      <c r="R726"/>
      <c r="S726"/>
      <c r="T726"/>
    </row>
    <row r="727" spans="1:20" s="33" customFormat="1">
      <c r="A727"/>
      <c r="B727"/>
      <c r="C727"/>
      <c r="D727"/>
      <c r="E727"/>
      <c r="F727"/>
      <c r="H727"/>
      <c r="I727"/>
      <c r="J727"/>
      <c r="K727"/>
      <c r="L727"/>
      <c r="M727"/>
      <c r="N727"/>
      <c r="O727"/>
      <c r="P727"/>
      <c r="Q727"/>
      <c r="R727"/>
      <c r="S727"/>
      <c r="T727"/>
    </row>
    <row r="728" spans="1:20" s="33" customFormat="1">
      <c r="A728" s="2"/>
      <c r="B728" s="2"/>
      <c r="C728" s="2"/>
      <c r="D728"/>
      <c r="E728"/>
      <c r="F728"/>
      <c r="H728"/>
      <c r="I728"/>
      <c r="J728"/>
      <c r="K728"/>
      <c r="L728"/>
      <c r="M728"/>
      <c r="N728"/>
      <c r="O728"/>
      <c r="P728"/>
      <c r="Q728"/>
      <c r="R728"/>
      <c r="S728"/>
      <c r="T728"/>
    </row>
    <row r="729" spans="1:20" s="33" customFormat="1">
      <c r="A729" s="1"/>
      <c r="B729" s="1"/>
      <c r="C729" s="1"/>
      <c r="D729"/>
      <c r="E729"/>
      <c r="F729"/>
      <c r="H729"/>
      <c r="I729"/>
      <c r="J729"/>
      <c r="K729"/>
      <c r="L729"/>
      <c r="M729"/>
      <c r="N729"/>
      <c r="O729"/>
      <c r="P729"/>
      <c r="Q729"/>
      <c r="R729"/>
      <c r="S729"/>
      <c r="T729"/>
    </row>
    <row r="730" spans="1:20" s="33" customFormat="1">
      <c r="A730" s="1"/>
      <c r="B730" s="1"/>
      <c r="C730" s="1"/>
      <c r="D730"/>
      <c r="E730"/>
      <c r="F730"/>
      <c r="H730"/>
      <c r="I730"/>
      <c r="J730"/>
      <c r="K730"/>
      <c r="L730"/>
      <c r="M730"/>
      <c r="N730"/>
      <c r="O730"/>
      <c r="P730"/>
      <c r="Q730"/>
      <c r="R730"/>
      <c r="S730"/>
      <c r="T730"/>
    </row>
    <row r="731" spans="1:20" s="33" customFormat="1">
      <c r="A731"/>
      <c r="B731"/>
      <c r="C731"/>
      <c r="D731"/>
      <c r="E731"/>
      <c r="F731"/>
      <c r="H731"/>
      <c r="I731"/>
      <c r="J731"/>
      <c r="K731"/>
      <c r="L731"/>
      <c r="M731"/>
      <c r="N731"/>
      <c r="O731"/>
      <c r="P731"/>
      <c r="Q731"/>
      <c r="R731"/>
      <c r="S731"/>
      <c r="T731"/>
    </row>
    <row r="732" spans="1:20" s="33" customFormat="1">
      <c r="A732" s="1"/>
      <c r="B732" s="1"/>
      <c r="C732" s="1"/>
      <c r="D732"/>
      <c r="E732"/>
      <c r="F732"/>
      <c r="H732"/>
      <c r="I732"/>
      <c r="J732"/>
      <c r="K732"/>
      <c r="L732"/>
      <c r="M732"/>
      <c r="N732"/>
      <c r="O732"/>
      <c r="P732"/>
      <c r="Q732"/>
      <c r="R732"/>
      <c r="S732"/>
      <c r="T732"/>
    </row>
    <row r="733" spans="1:20" s="33" customFormat="1">
      <c r="A733"/>
      <c r="B733"/>
      <c r="C733"/>
      <c r="D733"/>
      <c r="E733"/>
      <c r="F733"/>
      <c r="H733"/>
      <c r="I733"/>
      <c r="J733"/>
      <c r="K733"/>
      <c r="L733"/>
      <c r="M733"/>
      <c r="N733"/>
      <c r="O733"/>
      <c r="P733"/>
      <c r="Q733"/>
      <c r="R733"/>
      <c r="S733"/>
      <c r="T733"/>
    </row>
    <row r="734" spans="1:20" s="33" customFormat="1">
      <c r="A734"/>
      <c r="B734"/>
      <c r="C734"/>
      <c r="D734"/>
      <c r="E734"/>
      <c r="F734"/>
      <c r="H734"/>
      <c r="I734"/>
      <c r="J734"/>
      <c r="K734"/>
      <c r="L734"/>
      <c r="M734"/>
      <c r="N734"/>
      <c r="O734"/>
      <c r="P734"/>
      <c r="Q734"/>
      <c r="R734"/>
      <c r="S734"/>
      <c r="T734"/>
    </row>
    <row r="735" spans="1:20" s="33" customFormat="1">
      <c r="A735" s="2"/>
      <c r="B735" s="2"/>
      <c r="C735" s="2"/>
      <c r="D735"/>
      <c r="E735"/>
      <c r="F735"/>
      <c r="H735"/>
      <c r="I735"/>
      <c r="J735"/>
      <c r="K735"/>
      <c r="L735"/>
      <c r="M735"/>
      <c r="N735"/>
      <c r="O735"/>
      <c r="P735"/>
      <c r="Q735"/>
      <c r="R735"/>
      <c r="S735"/>
      <c r="T735"/>
    </row>
    <row r="736" spans="1:20" s="33" customFormat="1">
      <c r="A736" s="1"/>
      <c r="B736" s="1"/>
      <c r="C736" s="1"/>
      <c r="D736"/>
      <c r="E736"/>
      <c r="F736"/>
      <c r="H736"/>
      <c r="I736"/>
      <c r="J736"/>
      <c r="K736"/>
      <c r="L736"/>
      <c r="M736"/>
      <c r="N736"/>
      <c r="O736"/>
      <c r="P736"/>
      <c r="Q736"/>
      <c r="R736"/>
      <c r="S736"/>
      <c r="T736"/>
    </row>
    <row r="737" spans="1:20" s="33" customFormat="1">
      <c r="A737" s="1"/>
      <c r="B737" s="1"/>
      <c r="C737" s="1"/>
      <c r="D737"/>
      <c r="E737"/>
      <c r="F737"/>
      <c r="H737"/>
      <c r="I737"/>
      <c r="J737"/>
      <c r="K737"/>
      <c r="L737"/>
      <c r="M737"/>
      <c r="N737"/>
      <c r="O737"/>
      <c r="P737"/>
      <c r="Q737"/>
      <c r="R737"/>
      <c r="S737"/>
      <c r="T737"/>
    </row>
    <row r="738" spans="1:20" s="33" customFormat="1">
      <c r="A738"/>
      <c r="B738"/>
      <c r="C738"/>
      <c r="D738"/>
      <c r="E738"/>
      <c r="F738"/>
      <c r="H738"/>
      <c r="I738"/>
      <c r="J738"/>
      <c r="K738"/>
      <c r="L738"/>
      <c r="M738"/>
      <c r="N738"/>
      <c r="O738"/>
      <c r="P738"/>
      <c r="Q738"/>
      <c r="R738"/>
      <c r="S738"/>
      <c r="T738"/>
    </row>
    <row r="739" spans="1:20" s="33" customFormat="1">
      <c r="A739" s="1"/>
      <c r="B739" s="1"/>
      <c r="C739" s="1"/>
      <c r="D739"/>
      <c r="E739"/>
      <c r="F739"/>
      <c r="H739"/>
      <c r="I739"/>
      <c r="J739"/>
      <c r="K739"/>
      <c r="L739"/>
      <c r="M739"/>
      <c r="N739"/>
      <c r="O739"/>
      <c r="P739"/>
      <c r="Q739"/>
      <c r="R739"/>
      <c r="S739"/>
      <c r="T739"/>
    </row>
    <row r="740" spans="1:20" s="33" customFormat="1">
      <c r="A740"/>
      <c r="B740"/>
      <c r="C740"/>
      <c r="D740"/>
      <c r="E740"/>
      <c r="F740"/>
      <c r="H740"/>
      <c r="I740"/>
      <c r="J740"/>
      <c r="K740"/>
      <c r="L740"/>
      <c r="M740"/>
      <c r="N740"/>
      <c r="O740"/>
      <c r="P740"/>
      <c r="Q740"/>
      <c r="R740"/>
      <c r="S740"/>
      <c r="T740"/>
    </row>
    <row r="741" spans="1:20" s="33" customFormat="1">
      <c r="A741"/>
      <c r="B741"/>
      <c r="C741"/>
      <c r="D741"/>
      <c r="E741"/>
      <c r="F741"/>
      <c r="H741"/>
      <c r="I741"/>
      <c r="J741"/>
      <c r="K741"/>
      <c r="L741"/>
      <c r="M741"/>
      <c r="N741"/>
      <c r="O741"/>
      <c r="P741"/>
      <c r="Q741"/>
      <c r="R741"/>
      <c r="S741"/>
      <c r="T741"/>
    </row>
    <row r="742" spans="1:20" s="33" customFormat="1">
      <c r="A742" s="2"/>
      <c r="B742" s="2"/>
      <c r="C742" s="2"/>
      <c r="D742"/>
      <c r="E742"/>
      <c r="F742"/>
      <c r="H742"/>
      <c r="I742"/>
      <c r="J742"/>
      <c r="K742"/>
      <c r="L742"/>
      <c r="M742"/>
      <c r="N742"/>
      <c r="O742"/>
      <c r="P742"/>
      <c r="Q742"/>
      <c r="R742"/>
      <c r="S742"/>
      <c r="T742"/>
    </row>
    <row r="743" spans="1:20" s="33" customFormat="1">
      <c r="A743" s="1"/>
      <c r="B743" s="1"/>
      <c r="C743" s="1"/>
      <c r="D743"/>
      <c r="E743"/>
      <c r="F743"/>
      <c r="H743"/>
      <c r="I743"/>
      <c r="J743"/>
      <c r="K743"/>
      <c r="L743"/>
      <c r="M743"/>
      <c r="N743"/>
      <c r="O743"/>
      <c r="P743"/>
      <c r="Q743"/>
      <c r="R743"/>
      <c r="S743"/>
      <c r="T743"/>
    </row>
    <row r="744" spans="1:20" s="33" customFormat="1">
      <c r="A744" s="1"/>
      <c r="B744" s="1"/>
      <c r="C744" s="1"/>
      <c r="D744"/>
      <c r="E744"/>
      <c r="F744"/>
      <c r="H744"/>
      <c r="I744"/>
      <c r="J744"/>
      <c r="K744"/>
      <c r="L744"/>
      <c r="M744"/>
      <c r="N744"/>
      <c r="O744"/>
      <c r="P744"/>
      <c r="Q744"/>
      <c r="R744"/>
      <c r="S744"/>
      <c r="T744"/>
    </row>
    <row r="745" spans="1:20" s="33" customFormat="1">
      <c r="A745"/>
      <c r="B745"/>
      <c r="C745"/>
      <c r="D745"/>
      <c r="E745"/>
      <c r="F745"/>
      <c r="H745"/>
      <c r="I745"/>
      <c r="J745"/>
      <c r="K745"/>
      <c r="L745"/>
      <c r="M745"/>
      <c r="N745"/>
      <c r="O745"/>
      <c r="P745"/>
      <c r="Q745"/>
      <c r="R745"/>
      <c r="S745"/>
      <c r="T745"/>
    </row>
    <row r="746" spans="1:20" s="33" customFormat="1">
      <c r="A746" s="1"/>
      <c r="B746" s="1"/>
      <c r="C746" s="1"/>
      <c r="D746"/>
      <c r="E746"/>
      <c r="F746"/>
      <c r="H746"/>
      <c r="I746"/>
      <c r="J746"/>
      <c r="K746"/>
      <c r="L746"/>
      <c r="M746"/>
      <c r="N746"/>
      <c r="O746"/>
      <c r="P746"/>
      <c r="Q746"/>
      <c r="R746"/>
      <c r="S746"/>
      <c r="T746"/>
    </row>
    <row r="747" spans="1:20" s="33" customFormat="1">
      <c r="A747"/>
      <c r="B747"/>
      <c r="C747"/>
      <c r="D747"/>
      <c r="E747"/>
      <c r="F747"/>
      <c r="H747"/>
      <c r="I747"/>
      <c r="J747"/>
      <c r="K747"/>
      <c r="L747"/>
      <c r="M747"/>
      <c r="N747"/>
      <c r="O747"/>
      <c r="P747"/>
      <c r="Q747"/>
      <c r="R747"/>
      <c r="S747"/>
      <c r="T747"/>
    </row>
    <row r="748" spans="1:20" s="33" customFormat="1">
      <c r="A748"/>
      <c r="B748"/>
      <c r="C748"/>
      <c r="D748"/>
      <c r="E748"/>
      <c r="F748"/>
      <c r="H748"/>
      <c r="I748"/>
      <c r="J748"/>
      <c r="K748"/>
      <c r="L748"/>
      <c r="M748"/>
      <c r="N748"/>
      <c r="O748"/>
      <c r="P748"/>
      <c r="Q748"/>
      <c r="R748"/>
      <c r="S748"/>
      <c r="T748"/>
    </row>
    <row r="749" spans="1:20" s="33" customFormat="1">
      <c r="A749" s="2"/>
      <c r="B749" s="2"/>
      <c r="C749" s="2"/>
      <c r="D749"/>
      <c r="E749"/>
      <c r="F749"/>
      <c r="H749"/>
      <c r="I749"/>
      <c r="J749"/>
      <c r="K749"/>
      <c r="L749"/>
      <c r="M749"/>
      <c r="N749"/>
      <c r="O749"/>
      <c r="P749"/>
      <c r="Q749"/>
      <c r="R749"/>
      <c r="S749"/>
      <c r="T749"/>
    </row>
    <row r="750" spans="1:20" s="33" customFormat="1">
      <c r="A750" s="1"/>
      <c r="B750" s="1"/>
      <c r="C750" s="1"/>
      <c r="D750"/>
      <c r="E750"/>
      <c r="F750"/>
      <c r="H750"/>
      <c r="I750"/>
      <c r="J750"/>
      <c r="K750"/>
      <c r="L750"/>
      <c r="M750"/>
      <c r="N750"/>
      <c r="O750"/>
      <c r="P750"/>
      <c r="Q750"/>
      <c r="R750"/>
      <c r="S750"/>
      <c r="T750"/>
    </row>
    <row r="751" spans="1:20" s="33" customFormat="1">
      <c r="A751" s="1"/>
      <c r="B751" s="1"/>
      <c r="C751" s="1"/>
      <c r="D751"/>
      <c r="E751"/>
      <c r="F751"/>
      <c r="H751"/>
      <c r="I751"/>
      <c r="J751"/>
      <c r="K751"/>
      <c r="L751"/>
      <c r="M751"/>
      <c r="N751"/>
      <c r="O751"/>
      <c r="P751"/>
      <c r="Q751"/>
      <c r="R751"/>
      <c r="S751"/>
      <c r="T751"/>
    </row>
    <row r="752" spans="1:20" s="33" customFormat="1">
      <c r="A752"/>
      <c r="B752"/>
      <c r="C752"/>
      <c r="D752"/>
      <c r="E752"/>
      <c r="F752"/>
      <c r="H752"/>
      <c r="I752"/>
      <c r="J752"/>
      <c r="K752"/>
      <c r="L752"/>
      <c r="M752"/>
      <c r="N752"/>
      <c r="O752"/>
      <c r="P752"/>
      <c r="Q752"/>
      <c r="R752"/>
      <c r="S752"/>
      <c r="T752"/>
    </row>
    <row r="753" spans="1:20" s="33" customFormat="1">
      <c r="A753" s="1"/>
      <c r="B753" s="1"/>
      <c r="C753" s="1"/>
      <c r="D753"/>
      <c r="E753"/>
      <c r="F753"/>
      <c r="H753"/>
      <c r="I753"/>
      <c r="J753"/>
      <c r="K753"/>
      <c r="L753"/>
      <c r="M753"/>
      <c r="N753"/>
      <c r="O753"/>
      <c r="P753"/>
      <c r="Q753"/>
      <c r="R753"/>
      <c r="S753"/>
      <c r="T753"/>
    </row>
    <row r="754" spans="1:20" s="33" customFormat="1">
      <c r="A754"/>
      <c r="B754"/>
      <c r="C754"/>
      <c r="D754"/>
      <c r="E754"/>
      <c r="F754"/>
      <c r="H754"/>
      <c r="I754"/>
      <c r="J754"/>
      <c r="K754"/>
      <c r="L754"/>
      <c r="M754"/>
      <c r="N754"/>
      <c r="O754"/>
      <c r="P754"/>
      <c r="Q754"/>
      <c r="R754"/>
      <c r="S754"/>
      <c r="T754"/>
    </row>
    <row r="755" spans="1:20" s="33" customFormat="1">
      <c r="A755"/>
      <c r="B755"/>
      <c r="C755"/>
      <c r="D755"/>
      <c r="E755"/>
      <c r="F755"/>
      <c r="H755"/>
      <c r="I755"/>
      <c r="J755"/>
      <c r="K755"/>
      <c r="L755"/>
      <c r="M755"/>
      <c r="N755"/>
      <c r="O755"/>
      <c r="P755"/>
      <c r="Q755"/>
      <c r="R755"/>
      <c r="S755"/>
      <c r="T755"/>
    </row>
    <row r="756" spans="1:20" s="33" customFormat="1">
      <c r="A756" s="2"/>
      <c r="B756" s="2"/>
      <c r="C756" s="2"/>
      <c r="D756"/>
      <c r="E756"/>
      <c r="F756"/>
      <c r="H756"/>
      <c r="I756"/>
      <c r="J756"/>
      <c r="K756"/>
      <c r="L756"/>
      <c r="M756"/>
      <c r="N756"/>
      <c r="O756"/>
      <c r="P756"/>
      <c r="Q756"/>
      <c r="R756"/>
      <c r="S756"/>
      <c r="T756"/>
    </row>
    <row r="757" spans="1:20" s="33" customFormat="1">
      <c r="A757" s="1"/>
      <c r="B757" s="1"/>
      <c r="C757" s="1"/>
      <c r="D757"/>
      <c r="E757"/>
      <c r="F757"/>
      <c r="H757"/>
      <c r="I757"/>
      <c r="J757"/>
      <c r="K757"/>
      <c r="L757"/>
      <c r="M757"/>
      <c r="N757"/>
      <c r="O757"/>
      <c r="P757"/>
      <c r="Q757"/>
      <c r="R757"/>
      <c r="S757"/>
      <c r="T757"/>
    </row>
    <row r="758" spans="1:20" s="33" customFormat="1">
      <c r="A758" s="1"/>
      <c r="B758" s="1"/>
      <c r="C758" s="1"/>
      <c r="D758"/>
      <c r="E758"/>
      <c r="F758"/>
      <c r="H758"/>
      <c r="I758"/>
      <c r="J758"/>
      <c r="K758"/>
      <c r="L758"/>
      <c r="M758"/>
      <c r="N758"/>
      <c r="O758"/>
      <c r="P758"/>
      <c r="Q758"/>
      <c r="R758"/>
      <c r="S758"/>
      <c r="T758"/>
    </row>
    <row r="759" spans="1:20" s="33" customFormat="1">
      <c r="A759"/>
      <c r="B759"/>
      <c r="C759"/>
      <c r="D759"/>
      <c r="E759"/>
      <c r="F759"/>
      <c r="H759"/>
      <c r="I759"/>
      <c r="J759"/>
      <c r="K759"/>
      <c r="L759"/>
      <c r="M759"/>
      <c r="N759"/>
      <c r="O759"/>
      <c r="P759"/>
      <c r="Q759"/>
      <c r="R759"/>
      <c r="S759"/>
      <c r="T759"/>
    </row>
    <row r="760" spans="1:20" s="33" customFormat="1">
      <c r="A760" s="1"/>
      <c r="B760" s="1"/>
      <c r="C760" s="1"/>
      <c r="D760"/>
      <c r="E760"/>
      <c r="F760"/>
      <c r="H760"/>
      <c r="I760"/>
      <c r="J760"/>
      <c r="K760"/>
      <c r="L760"/>
      <c r="M760"/>
      <c r="N760"/>
      <c r="O760"/>
      <c r="P760"/>
      <c r="Q760"/>
      <c r="R760"/>
      <c r="S760"/>
      <c r="T760"/>
    </row>
    <row r="761" spans="1:20" s="33" customFormat="1">
      <c r="A761"/>
      <c r="B761"/>
      <c r="C761"/>
      <c r="D761"/>
      <c r="E761"/>
      <c r="F761"/>
      <c r="H761"/>
      <c r="I761"/>
      <c r="J761"/>
      <c r="K761"/>
      <c r="L761"/>
      <c r="M761"/>
      <c r="N761"/>
      <c r="O761"/>
      <c r="P761"/>
      <c r="Q761"/>
      <c r="R761"/>
      <c r="S761"/>
      <c r="T761"/>
    </row>
    <row r="762" spans="1:20" s="33" customFormat="1">
      <c r="A762"/>
      <c r="B762"/>
      <c r="C762"/>
      <c r="D762"/>
      <c r="E762"/>
      <c r="F762"/>
      <c r="H762"/>
      <c r="I762"/>
      <c r="J762"/>
      <c r="K762"/>
      <c r="L762"/>
      <c r="M762"/>
      <c r="N762"/>
      <c r="O762"/>
      <c r="P762"/>
      <c r="Q762"/>
      <c r="R762"/>
      <c r="S762"/>
      <c r="T762"/>
    </row>
    <row r="763" spans="1:20" s="33" customFormat="1">
      <c r="A763" s="2"/>
      <c r="B763" s="2"/>
      <c r="C763" s="2"/>
      <c r="D763"/>
      <c r="E763"/>
      <c r="F763"/>
      <c r="H763"/>
      <c r="I763"/>
      <c r="J763"/>
      <c r="K763"/>
      <c r="L763"/>
      <c r="M763"/>
      <c r="N763"/>
      <c r="O763"/>
      <c r="P763"/>
      <c r="Q763"/>
      <c r="R763"/>
      <c r="S763"/>
      <c r="T763"/>
    </row>
    <row r="764" spans="1:20" s="33" customFormat="1">
      <c r="A764" s="1"/>
      <c r="B764" s="1"/>
      <c r="C764" s="1"/>
      <c r="D764"/>
      <c r="E764"/>
      <c r="F764"/>
      <c r="H764"/>
      <c r="I764"/>
      <c r="J764"/>
      <c r="K764"/>
      <c r="L764"/>
      <c r="M764"/>
      <c r="N764"/>
      <c r="O764"/>
      <c r="P764"/>
      <c r="Q764"/>
      <c r="R764"/>
      <c r="S764"/>
      <c r="T764"/>
    </row>
    <row r="765" spans="1:20" s="33" customFormat="1">
      <c r="A765" s="1"/>
      <c r="B765" s="1"/>
      <c r="C765" s="1"/>
      <c r="D765"/>
      <c r="E765"/>
      <c r="F765"/>
      <c r="H765"/>
      <c r="I765"/>
      <c r="J765"/>
      <c r="K765"/>
      <c r="L765"/>
      <c r="M765"/>
      <c r="N765"/>
      <c r="O765"/>
      <c r="P765"/>
      <c r="Q765"/>
      <c r="R765"/>
      <c r="S765"/>
      <c r="T765"/>
    </row>
    <row r="766" spans="1:20" s="33" customFormat="1">
      <c r="A766"/>
      <c r="B766"/>
      <c r="C766"/>
      <c r="D766"/>
      <c r="E766"/>
      <c r="F766"/>
      <c r="H766"/>
      <c r="I766"/>
      <c r="J766"/>
      <c r="K766"/>
      <c r="L766"/>
      <c r="M766"/>
      <c r="N766"/>
      <c r="O766"/>
      <c r="P766"/>
      <c r="Q766"/>
      <c r="R766"/>
      <c r="S766"/>
      <c r="T766"/>
    </row>
    <row r="767" spans="1:20" s="33" customFormat="1">
      <c r="A767" s="1"/>
      <c r="B767" s="1"/>
      <c r="C767" s="1"/>
      <c r="D767"/>
      <c r="E767"/>
      <c r="F767"/>
      <c r="H767"/>
      <c r="I767"/>
      <c r="J767"/>
      <c r="K767"/>
      <c r="L767"/>
      <c r="M767"/>
      <c r="N767"/>
      <c r="O767"/>
      <c r="P767"/>
      <c r="Q767"/>
      <c r="R767"/>
      <c r="S767"/>
      <c r="T767"/>
    </row>
    <row r="768" spans="1:20" s="33" customFormat="1">
      <c r="A768"/>
      <c r="B768"/>
      <c r="C768"/>
      <c r="D768"/>
      <c r="E768"/>
      <c r="F768"/>
      <c r="H768"/>
      <c r="I768"/>
      <c r="J768"/>
      <c r="K768"/>
      <c r="L768"/>
      <c r="M768"/>
      <c r="N768"/>
      <c r="O768"/>
      <c r="P768"/>
      <c r="Q768"/>
      <c r="R768"/>
      <c r="S768"/>
      <c r="T768"/>
    </row>
    <row r="769" spans="1:20" s="33" customFormat="1">
      <c r="A769"/>
      <c r="B769"/>
      <c r="C769"/>
      <c r="D769"/>
      <c r="E769"/>
      <c r="F769"/>
      <c r="H769"/>
      <c r="I769"/>
      <c r="J769"/>
      <c r="K769"/>
      <c r="L769"/>
      <c r="M769"/>
      <c r="N769"/>
      <c r="O769"/>
      <c r="P769"/>
      <c r="Q769"/>
      <c r="R769"/>
      <c r="S769"/>
      <c r="T769"/>
    </row>
    <row r="770" spans="1:20" s="33" customFormat="1">
      <c r="A770" s="2"/>
      <c r="B770" s="2"/>
      <c r="C770" s="2"/>
      <c r="D770"/>
      <c r="E770"/>
      <c r="F770"/>
      <c r="H770"/>
      <c r="I770"/>
      <c r="J770"/>
      <c r="K770"/>
      <c r="L770"/>
      <c r="M770"/>
      <c r="N770"/>
      <c r="O770"/>
      <c r="P770"/>
      <c r="Q770"/>
      <c r="R770"/>
      <c r="S770"/>
      <c r="T770"/>
    </row>
    <row r="771" spans="1:20" s="33" customFormat="1">
      <c r="A771" s="1"/>
      <c r="B771" s="1"/>
      <c r="C771" s="1"/>
      <c r="D771"/>
      <c r="E771"/>
      <c r="F771"/>
      <c r="H771"/>
      <c r="I771"/>
      <c r="J771"/>
      <c r="K771"/>
      <c r="L771"/>
      <c r="M771"/>
      <c r="N771"/>
      <c r="O771"/>
      <c r="P771"/>
      <c r="Q771"/>
      <c r="R771"/>
      <c r="S771"/>
      <c r="T771"/>
    </row>
    <row r="772" spans="1:20" s="33" customFormat="1">
      <c r="A772" s="1"/>
      <c r="B772" s="1"/>
      <c r="C772" s="1"/>
      <c r="D772"/>
      <c r="E772"/>
      <c r="F772"/>
      <c r="H772"/>
      <c r="I772"/>
      <c r="J772"/>
      <c r="K772"/>
      <c r="L772"/>
      <c r="M772"/>
      <c r="N772"/>
      <c r="O772"/>
      <c r="P772"/>
      <c r="Q772"/>
      <c r="R772"/>
      <c r="S772"/>
      <c r="T772"/>
    </row>
    <row r="773" spans="1:20" s="33" customFormat="1">
      <c r="A773"/>
      <c r="B773"/>
      <c r="C773"/>
      <c r="D773"/>
      <c r="E773"/>
      <c r="F773"/>
      <c r="H773"/>
      <c r="I773"/>
      <c r="J773"/>
      <c r="K773"/>
      <c r="L773"/>
      <c r="M773"/>
      <c r="N773"/>
      <c r="O773"/>
      <c r="P773"/>
      <c r="Q773"/>
      <c r="R773"/>
      <c r="S773"/>
      <c r="T773"/>
    </row>
    <row r="774" spans="1:20" s="33" customFormat="1">
      <c r="A774" s="1"/>
      <c r="B774" s="1"/>
      <c r="C774" s="1"/>
      <c r="D774"/>
      <c r="E774"/>
      <c r="F774"/>
      <c r="H774"/>
      <c r="I774"/>
      <c r="J774"/>
      <c r="K774"/>
      <c r="L774"/>
      <c r="M774"/>
      <c r="N774"/>
      <c r="O774"/>
      <c r="P774"/>
      <c r="Q774"/>
      <c r="R774"/>
      <c r="S774"/>
      <c r="T774"/>
    </row>
    <row r="775" spans="1:20" s="33" customFormat="1">
      <c r="A775"/>
      <c r="B775"/>
      <c r="C775"/>
      <c r="D775"/>
      <c r="E775"/>
      <c r="F775"/>
      <c r="H775"/>
      <c r="I775"/>
      <c r="J775"/>
      <c r="K775"/>
      <c r="L775"/>
      <c r="M775"/>
      <c r="N775"/>
      <c r="O775"/>
      <c r="P775"/>
      <c r="Q775"/>
      <c r="R775"/>
      <c r="S775"/>
      <c r="T775"/>
    </row>
    <row r="776" spans="1:20" s="33" customFormat="1">
      <c r="A776"/>
      <c r="B776"/>
      <c r="C776"/>
      <c r="D776"/>
      <c r="E776"/>
      <c r="F776"/>
      <c r="H776"/>
      <c r="I776"/>
      <c r="J776"/>
      <c r="K776"/>
      <c r="L776"/>
      <c r="M776"/>
      <c r="N776"/>
      <c r="O776"/>
      <c r="P776"/>
      <c r="Q776"/>
      <c r="R776"/>
      <c r="S776"/>
      <c r="T776"/>
    </row>
    <row r="777" spans="1:20" s="33" customFormat="1">
      <c r="A777" s="2"/>
      <c r="B777" s="2"/>
      <c r="C777" s="2"/>
      <c r="D777"/>
      <c r="E777"/>
      <c r="F777"/>
      <c r="H777"/>
      <c r="I777"/>
      <c r="J777"/>
      <c r="K777"/>
      <c r="L777"/>
      <c r="M777"/>
      <c r="N777"/>
      <c r="O777"/>
      <c r="P777"/>
      <c r="Q777"/>
      <c r="R777"/>
      <c r="S777"/>
      <c r="T777"/>
    </row>
    <row r="778" spans="1:20" s="33" customFormat="1">
      <c r="A778" s="1"/>
      <c r="B778" s="1"/>
      <c r="C778" s="1"/>
      <c r="D778"/>
      <c r="E778"/>
      <c r="F778"/>
      <c r="H778"/>
      <c r="I778"/>
      <c r="J778"/>
      <c r="K778"/>
      <c r="L778"/>
      <c r="M778"/>
      <c r="N778"/>
      <c r="O778"/>
      <c r="P778"/>
      <c r="Q778"/>
      <c r="R778"/>
      <c r="S778"/>
      <c r="T778"/>
    </row>
    <row r="779" spans="1:20" s="33" customFormat="1">
      <c r="A779" s="1"/>
      <c r="B779" s="1"/>
      <c r="C779" s="1"/>
      <c r="D779"/>
      <c r="E779"/>
      <c r="F779"/>
      <c r="H779"/>
      <c r="I779"/>
      <c r="J779"/>
      <c r="K779"/>
      <c r="L779"/>
      <c r="M779"/>
      <c r="N779"/>
      <c r="O779"/>
      <c r="P779"/>
      <c r="Q779"/>
      <c r="R779"/>
      <c r="S779"/>
      <c r="T779"/>
    </row>
    <row r="780" spans="1:20" s="33" customFormat="1">
      <c r="A780"/>
      <c r="B780"/>
      <c r="C780"/>
      <c r="D780"/>
      <c r="E780"/>
      <c r="F780"/>
      <c r="H780"/>
      <c r="I780"/>
      <c r="J780"/>
      <c r="K780"/>
      <c r="L780"/>
      <c r="M780"/>
      <c r="N780"/>
      <c r="O780"/>
      <c r="P780"/>
      <c r="Q780"/>
      <c r="R780"/>
      <c r="S780"/>
      <c r="T780"/>
    </row>
    <row r="781" spans="1:20" s="33" customFormat="1">
      <c r="A781" s="1"/>
      <c r="B781" s="1"/>
      <c r="C781" s="1"/>
      <c r="D781"/>
      <c r="E781"/>
      <c r="F781"/>
      <c r="H781"/>
      <c r="I781"/>
      <c r="J781"/>
      <c r="K781"/>
      <c r="L781"/>
      <c r="M781"/>
      <c r="N781"/>
      <c r="O781"/>
      <c r="P781"/>
      <c r="Q781"/>
      <c r="R781"/>
      <c r="S781"/>
      <c r="T781"/>
    </row>
    <row r="782" spans="1:20" s="33" customFormat="1">
      <c r="A782"/>
      <c r="B782"/>
      <c r="C782"/>
      <c r="D782"/>
      <c r="E782"/>
      <c r="F782"/>
      <c r="H782"/>
      <c r="I782"/>
      <c r="J782"/>
      <c r="K782"/>
      <c r="L782"/>
      <c r="M782"/>
      <c r="N782"/>
      <c r="O782"/>
      <c r="P782"/>
      <c r="Q782"/>
      <c r="R782"/>
      <c r="S782"/>
      <c r="T782"/>
    </row>
    <row r="783" spans="1:20" s="33" customFormat="1">
      <c r="A783"/>
      <c r="B783"/>
      <c r="C783"/>
      <c r="D783"/>
      <c r="E783"/>
      <c r="F783"/>
      <c r="H783"/>
      <c r="I783"/>
      <c r="J783"/>
      <c r="K783"/>
      <c r="L783"/>
      <c r="M783"/>
      <c r="N783"/>
      <c r="O783"/>
      <c r="P783"/>
      <c r="Q783"/>
      <c r="R783"/>
      <c r="S783"/>
      <c r="T783"/>
    </row>
    <row r="784" spans="1:20" s="33" customFormat="1">
      <c r="A784" s="2"/>
      <c r="B784" s="2"/>
      <c r="C784" s="2"/>
      <c r="D784"/>
      <c r="E784"/>
      <c r="F784"/>
      <c r="H784"/>
      <c r="I784"/>
      <c r="J784"/>
      <c r="K784"/>
      <c r="L784"/>
      <c r="M784"/>
      <c r="N784"/>
      <c r="O784"/>
      <c r="P784"/>
      <c r="Q784"/>
      <c r="R784"/>
      <c r="S784"/>
      <c r="T784"/>
    </row>
    <row r="785" spans="1:20" s="33" customFormat="1">
      <c r="A785" s="1"/>
      <c r="B785" s="1"/>
      <c r="C785" s="1"/>
      <c r="D785"/>
      <c r="E785"/>
      <c r="F785"/>
      <c r="H785"/>
      <c r="I785"/>
      <c r="J785"/>
      <c r="K785"/>
      <c r="L785"/>
      <c r="M785"/>
      <c r="N785"/>
      <c r="O785"/>
      <c r="P785"/>
      <c r="Q785"/>
      <c r="R785"/>
      <c r="S785"/>
      <c r="T785"/>
    </row>
    <row r="786" spans="1:20" s="33" customFormat="1">
      <c r="A786" s="1"/>
      <c r="B786" s="1"/>
      <c r="C786" s="1"/>
      <c r="D786"/>
      <c r="E786"/>
      <c r="F786"/>
      <c r="H786"/>
      <c r="I786"/>
      <c r="J786"/>
      <c r="K786"/>
      <c r="L786"/>
      <c r="M786"/>
      <c r="N786"/>
      <c r="O786"/>
      <c r="P786"/>
      <c r="Q786"/>
      <c r="R786"/>
      <c r="S786"/>
      <c r="T786"/>
    </row>
    <row r="787" spans="1:20" s="33" customFormat="1">
      <c r="A787"/>
      <c r="B787"/>
      <c r="C787"/>
      <c r="D787"/>
      <c r="E787"/>
      <c r="F787"/>
      <c r="H787"/>
      <c r="I787"/>
      <c r="J787"/>
      <c r="K787"/>
      <c r="L787"/>
      <c r="M787"/>
      <c r="N787"/>
      <c r="O787"/>
      <c r="P787"/>
      <c r="Q787"/>
      <c r="R787"/>
      <c r="S787"/>
      <c r="T787"/>
    </row>
    <row r="788" spans="1:20" s="33" customFormat="1">
      <c r="A788" s="1"/>
      <c r="B788" s="1"/>
      <c r="C788" s="1"/>
      <c r="D788"/>
      <c r="E788"/>
      <c r="F788"/>
      <c r="H788"/>
      <c r="I788"/>
      <c r="J788"/>
      <c r="K788"/>
      <c r="L788"/>
      <c r="M788"/>
      <c r="N788"/>
      <c r="O788"/>
      <c r="P788"/>
      <c r="Q788"/>
      <c r="R788"/>
      <c r="S788"/>
      <c r="T788"/>
    </row>
    <row r="789" spans="1:20" s="33" customFormat="1">
      <c r="A789"/>
      <c r="B789"/>
      <c r="C789"/>
      <c r="D789"/>
      <c r="E789"/>
      <c r="F789"/>
      <c r="H789"/>
      <c r="I789"/>
      <c r="J789"/>
      <c r="K789"/>
      <c r="L789"/>
      <c r="M789"/>
      <c r="N789"/>
      <c r="O789"/>
      <c r="P789"/>
      <c r="Q789"/>
      <c r="R789"/>
      <c r="S789"/>
      <c r="T789"/>
    </row>
    <row r="790" spans="1:20" s="33" customFormat="1">
      <c r="A790"/>
      <c r="B790"/>
      <c r="C790"/>
      <c r="D790"/>
      <c r="E790"/>
      <c r="F790"/>
      <c r="H790"/>
      <c r="I790"/>
      <c r="J790"/>
      <c r="K790"/>
      <c r="L790"/>
      <c r="M790"/>
      <c r="N790"/>
      <c r="O790"/>
      <c r="P790"/>
      <c r="Q790"/>
      <c r="R790"/>
      <c r="S790"/>
      <c r="T790"/>
    </row>
    <row r="791" spans="1:20" s="33" customFormat="1">
      <c r="A791" s="2"/>
      <c r="B791" s="2"/>
      <c r="C791" s="2"/>
      <c r="D791"/>
      <c r="E791"/>
      <c r="F791"/>
      <c r="H791"/>
      <c r="I791"/>
      <c r="J791"/>
      <c r="K791"/>
      <c r="L791"/>
      <c r="M791"/>
      <c r="N791"/>
      <c r="O791"/>
      <c r="P791"/>
      <c r="Q791"/>
      <c r="R791"/>
      <c r="S791"/>
      <c r="T791"/>
    </row>
    <row r="792" spans="1:20" s="33" customFormat="1">
      <c r="A792" s="1"/>
      <c r="B792" s="1"/>
      <c r="C792" s="1"/>
      <c r="D792"/>
      <c r="E792"/>
      <c r="F792"/>
      <c r="H792"/>
      <c r="I792"/>
      <c r="J792"/>
      <c r="K792"/>
      <c r="L792"/>
      <c r="M792"/>
      <c r="N792"/>
      <c r="O792"/>
      <c r="P792"/>
      <c r="Q792"/>
      <c r="R792"/>
      <c r="S792"/>
      <c r="T792"/>
    </row>
    <row r="793" spans="1:20" s="33" customFormat="1">
      <c r="A793" s="1"/>
      <c r="B793" s="1"/>
      <c r="C793" s="1"/>
      <c r="D793"/>
      <c r="E793"/>
      <c r="F793"/>
      <c r="H793"/>
      <c r="I793"/>
      <c r="J793"/>
      <c r="K793"/>
      <c r="L793"/>
      <c r="M793"/>
      <c r="N793"/>
      <c r="O793"/>
      <c r="P793"/>
      <c r="Q793"/>
      <c r="R793"/>
      <c r="S793"/>
      <c r="T793"/>
    </row>
    <row r="794" spans="1:20" s="33" customFormat="1">
      <c r="A794"/>
      <c r="B794"/>
      <c r="C794"/>
      <c r="D794"/>
      <c r="E794"/>
      <c r="F794"/>
      <c r="H794"/>
      <c r="I794"/>
      <c r="J794"/>
      <c r="K794"/>
      <c r="L794"/>
      <c r="M794"/>
      <c r="N794"/>
      <c r="O794"/>
      <c r="P794"/>
      <c r="Q794"/>
      <c r="R794"/>
      <c r="S794"/>
      <c r="T794"/>
    </row>
    <row r="795" spans="1:20" s="33" customFormat="1">
      <c r="A795" s="1"/>
      <c r="B795" s="1"/>
      <c r="C795" s="1"/>
      <c r="D795"/>
      <c r="E795"/>
      <c r="F795"/>
      <c r="H795"/>
      <c r="I795"/>
      <c r="J795"/>
      <c r="K795"/>
      <c r="L795"/>
      <c r="M795"/>
      <c r="N795"/>
      <c r="O795"/>
      <c r="P795"/>
      <c r="Q795"/>
      <c r="R795"/>
      <c r="S795"/>
      <c r="T795"/>
    </row>
    <row r="796" spans="1:20" s="33" customFormat="1">
      <c r="A796"/>
      <c r="B796"/>
      <c r="C796"/>
      <c r="D796"/>
      <c r="E796"/>
      <c r="F796"/>
      <c r="H796"/>
      <c r="I796"/>
      <c r="J796"/>
      <c r="K796"/>
      <c r="L796"/>
      <c r="M796"/>
      <c r="N796"/>
      <c r="O796"/>
      <c r="P796"/>
      <c r="Q796"/>
      <c r="R796"/>
      <c r="S796"/>
      <c r="T796"/>
    </row>
    <row r="797" spans="1:20" s="33" customFormat="1">
      <c r="A797"/>
      <c r="B797"/>
      <c r="C797"/>
      <c r="D797"/>
      <c r="E797"/>
      <c r="F797"/>
      <c r="H797"/>
      <c r="I797"/>
      <c r="J797"/>
      <c r="K797"/>
      <c r="L797"/>
      <c r="M797"/>
      <c r="N797"/>
      <c r="O797"/>
      <c r="P797"/>
      <c r="Q797"/>
      <c r="R797"/>
      <c r="S797"/>
      <c r="T797"/>
    </row>
    <row r="798" spans="1:20" s="33" customFormat="1">
      <c r="A798" s="2"/>
      <c r="B798" s="2"/>
      <c r="C798" s="2"/>
      <c r="D798"/>
      <c r="E798"/>
      <c r="F798"/>
      <c r="H798"/>
      <c r="I798"/>
      <c r="J798"/>
      <c r="K798"/>
      <c r="L798"/>
      <c r="M798"/>
      <c r="N798"/>
      <c r="O798"/>
      <c r="P798"/>
      <c r="Q798"/>
      <c r="R798"/>
      <c r="S798"/>
      <c r="T798"/>
    </row>
    <row r="799" spans="1:20" s="33" customFormat="1">
      <c r="A799" s="1"/>
      <c r="B799" s="1"/>
      <c r="C799" s="1"/>
      <c r="D799"/>
      <c r="E799"/>
      <c r="F799"/>
      <c r="H799"/>
      <c r="I799"/>
      <c r="J799"/>
      <c r="K799"/>
      <c r="L799"/>
      <c r="M799"/>
      <c r="N799"/>
      <c r="O799"/>
      <c r="P799"/>
      <c r="Q799"/>
      <c r="R799"/>
      <c r="S799"/>
      <c r="T799"/>
    </row>
    <row r="800" spans="1:20" s="33" customFormat="1">
      <c r="A800" s="1"/>
      <c r="B800" s="1"/>
      <c r="C800" s="1"/>
      <c r="D800"/>
      <c r="E800"/>
      <c r="F800"/>
      <c r="H800"/>
      <c r="I800"/>
      <c r="J800"/>
      <c r="K800"/>
      <c r="L800"/>
      <c r="M800"/>
      <c r="N800"/>
      <c r="O800"/>
      <c r="P800"/>
      <c r="Q800"/>
      <c r="R800"/>
      <c r="S800"/>
      <c r="T800"/>
    </row>
    <row r="801" spans="1:20" s="33" customFormat="1">
      <c r="A801"/>
      <c r="B801"/>
      <c r="C801"/>
      <c r="D801"/>
      <c r="E801"/>
      <c r="F801"/>
      <c r="H801"/>
      <c r="I801"/>
      <c r="J801"/>
      <c r="K801"/>
      <c r="L801"/>
      <c r="M801"/>
      <c r="N801"/>
      <c r="O801"/>
      <c r="P801"/>
      <c r="Q801"/>
      <c r="R801"/>
      <c r="S801"/>
      <c r="T801"/>
    </row>
    <row r="802" spans="1:20" s="33" customFormat="1">
      <c r="A802" s="1"/>
      <c r="B802" s="1"/>
      <c r="C802" s="1"/>
      <c r="D802"/>
      <c r="E802"/>
      <c r="F802"/>
      <c r="H802"/>
      <c r="I802"/>
      <c r="J802"/>
      <c r="K802"/>
      <c r="L802"/>
      <c r="M802"/>
      <c r="N802"/>
      <c r="O802"/>
      <c r="P802"/>
      <c r="Q802"/>
      <c r="R802"/>
      <c r="S802"/>
      <c r="T802"/>
    </row>
    <row r="803" spans="1:20" s="33" customFormat="1">
      <c r="A803"/>
      <c r="B803"/>
      <c r="C803"/>
      <c r="D803"/>
      <c r="E803"/>
      <c r="F803"/>
      <c r="H803"/>
      <c r="I803"/>
      <c r="J803"/>
      <c r="K803"/>
      <c r="L803"/>
      <c r="M803"/>
      <c r="N803"/>
      <c r="O803"/>
      <c r="P803"/>
      <c r="Q803"/>
      <c r="R803"/>
      <c r="S803"/>
      <c r="T803"/>
    </row>
    <row r="804" spans="1:20" s="33" customFormat="1">
      <c r="A804"/>
      <c r="B804"/>
      <c r="C804"/>
      <c r="D804"/>
      <c r="E804"/>
      <c r="F804"/>
      <c r="H804"/>
      <c r="I804"/>
      <c r="J804"/>
      <c r="K804"/>
      <c r="L804"/>
      <c r="M804"/>
      <c r="N804"/>
      <c r="O804"/>
      <c r="P804"/>
      <c r="Q804"/>
      <c r="R804"/>
      <c r="S804"/>
      <c r="T804"/>
    </row>
    <row r="805" spans="1:20" s="33" customFormat="1">
      <c r="A805" s="2"/>
      <c r="B805" s="2"/>
      <c r="C805" s="2"/>
      <c r="D805"/>
      <c r="E805"/>
      <c r="F805"/>
      <c r="H805"/>
      <c r="I805"/>
      <c r="J805"/>
      <c r="K805"/>
      <c r="L805"/>
      <c r="M805"/>
      <c r="N805"/>
      <c r="O805"/>
      <c r="P805"/>
      <c r="Q805"/>
      <c r="R805"/>
      <c r="S805"/>
      <c r="T805"/>
    </row>
    <row r="806" spans="1:20" s="33" customFormat="1">
      <c r="A806" s="1"/>
      <c r="B806" s="1"/>
      <c r="C806" s="1"/>
      <c r="D806"/>
      <c r="E806"/>
      <c r="F806"/>
      <c r="H806"/>
      <c r="I806"/>
      <c r="J806"/>
      <c r="K806"/>
      <c r="L806"/>
      <c r="M806"/>
      <c r="N806"/>
      <c r="O806"/>
      <c r="P806"/>
      <c r="Q806"/>
      <c r="R806"/>
      <c r="S806"/>
      <c r="T806"/>
    </row>
    <row r="807" spans="1:20" s="33" customFormat="1">
      <c r="A807" s="1"/>
      <c r="B807" s="1"/>
      <c r="C807" s="1"/>
      <c r="D807"/>
      <c r="E807"/>
      <c r="F807"/>
      <c r="H807"/>
      <c r="I807"/>
      <c r="J807"/>
      <c r="K807"/>
      <c r="L807"/>
      <c r="M807"/>
      <c r="N807"/>
      <c r="O807"/>
      <c r="P807"/>
      <c r="Q807"/>
      <c r="R807"/>
      <c r="S807"/>
      <c r="T807"/>
    </row>
    <row r="808" spans="1:20" s="33" customFormat="1">
      <c r="A808"/>
      <c r="B808"/>
      <c r="C808"/>
      <c r="D808"/>
      <c r="E808"/>
      <c r="F808"/>
      <c r="H808"/>
      <c r="I808"/>
      <c r="J808"/>
      <c r="K808"/>
      <c r="L808"/>
      <c r="M808"/>
      <c r="N808"/>
      <c r="O808"/>
      <c r="P808"/>
      <c r="Q808"/>
      <c r="R808"/>
      <c r="S808"/>
      <c r="T808"/>
    </row>
    <row r="809" spans="1:20" s="33" customFormat="1">
      <c r="A809" s="1"/>
      <c r="B809" s="1"/>
      <c r="C809" s="1"/>
      <c r="D809"/>
      <c r="E809"/>
      <c r="F809"/>
      <c r="H809"/>
      <c r="I809"/>
      <c r="J809"/>
      <c r="K809"/>
      <c r="L809"/>
      <c r="M809"/>
      <c r="N809"/>
      <c r="O809"/>
      <c r="P809"/>
      <c r="Q809"/>
      <c r="R809"/>
      <c r="S809"/>
      <c r="T809"/>
    </row>
    <row r="810" spans="1:20" s="33" customFormat="1">
      <c r="A810"/>
      <c r="B810"/>
      <c r="C810"/>
      <c r="D810"/>
      <c r="E810"/>
      <c r="F810"/>
      <c r="H810"/>
      <c r="I810"/>
      <c r="J810"/>
      <c r="K810"/>
      <c r="L810"/>
      <c r="M810"/>
      <c r="N810"/>
      <c r="O810"/>
      <c r="P810"/>
      <c r="Q810"/>
      <c r="R810"/>
      <c r="S810"/>
      <c r="T810"/>
    </row>
    <row r="811" spans="1:20" s="33" customFormat="1">
      <c r="A811"/>
      <c r="B811"/>
      <c r="C811"/>
      <c r="D811"/>
      <c r="E811"/>
      <c r="F811"/>
      <c r="H811"/>
      <c r="I811"/>
      <c r="J811"/>
      <c r="K811"/>
      <c r="L811"/>
      <c r="M811"/>
      <c r="N811"/>
      <c r="O811"/>
      <c r="P811"/>
      <c r="Q811"/>
      <c r="R811"/>
      <c r="S811"/>
      <c r="T811"/>
    </row>
    <row r="812" spans="1:20" s="33" customFormat="1">
      <c r="A812" s="2"/>
      <c r="B812" s="2"/>
      <c r="C812" s="2"/>
      <c r="D812"/>
      <c r="E812"/>
      <c r="F812"/>
      <c r="H812"/>
      <c r="I812"/>
      <c r="J812"/>
      <c r="K812"/>
      <c r="L812"/>
      <c r="M812"/>
      <c r="N812"/>
      <c r="O812"/>
      <c r="P812"/>
      <c r="Q812"/>
      <c r="R812"/>
      <c r="S812"/>
      <c r="T812"/>
    </row>
    <row r="813" spans="1:20" s="33" customFormat="1">
      <c r="A813" s="1"/>
      <c r="B813" s="1"/>
      <c r="C813" s="1"/>
      <c r="D813"/>
      <c r="E813"/>
      <c r="F813"/>
      <c r="H813"/>
      <c r="I813"/>
      <c r="J813"/>
      <c r="K813"/>
      <c r="L813"/>
      <c r="M813"/>
      <c r="N813"/>
      <c r="O813"/>
      <c r="P813"/>
      <c r="Q813"/>
      <c r="R813"/>
      <c r="S813"/>
      <c r="T813"/>
    </row>
    <row r="814" spans="1:20" s="33" customFormat="1">
      <c r="A814" s="1"/>
      <c r="B814" s="1"/>
      <c r="C814" s="1"/>
      <c r="D814"/>
      <c r="E814"/>
      <c r="F814"/>
      <c r="H814"/>
      <c r="I814"/>
      <c r="J814"/>
      <c r="K814"/>
      <c r="L814"/>
      <c r="M814"/>
      <c r="N814"/>
      <c r="O814"/>
      <c r="P814"/>
      <c r="Q814"/>
      <c r="R814"/>
      <c r="S814"/>
      <c r="T814"/>
    </row>
    <row r="815" spans="1:20" s="33" customFormat="1">
      <c r="A815"/>
      <c r="B815"/>
      <c r="C815"/>
      <c r="D815"/>
      <c r="E815"/>
      <c r="F815"/>
      <c r="H815"/>
      <c r="I815"/>
      <c r="J815"/>
      <c r="K815"/>
      <c r="L815"/>
      <c r="M815"/>
      <c r="N815"/>
      <c r="O815"/>
      <c r="P815"/>
      <c r="Q815"/>
      <c r="R815"/>
      <c r="S815"/>
      <c r="T815"/>
    </row>
    <row r="816" spans="1:20" s="33" customFormat="1">
      <c r="A816" s="1"/>
      <c r="B816" s="1"/>
      <c r="C816" s="1"/>
      <c r="D816"/>
      <c r="E816"/>
      <c r="F816"/>
      <c r="H816"/>
      <c r="I816"/>
      <c r="J816"/>
      <c r="K816"/>
      <c r="L816"/>
      <c r="M816"/>
      <c r="N816"/>
      <c r="O816"/>
      <c r="P816"/>
      <c r="Q816"/>
      <c r="R816"/>
      <c r="S816"/>
      <c r="T816"/>
    </row>
    <row r="817" spans="1:20" s="33" customFormat="1">
      <c r="A817"/>
      <c r="B817"/>
      <c r="C817"/>
      <c r="D817"/>
      <c r="E817"/>
      <c r="F817"/>
      <c r="H817"/>
      <c r="I817"/>
      <c r="J817"/>
      <c r="K817"/>
      <c r="L817"/>
      <c r="M817"/>
      <c r="N817"/>
      <c r="O817"/>
      <c r="P817"/>
      <c r="Q817"/>
      <c r="R817"/>
      <c r="S817"/>
      <c r="T817"/>
    </row>
    <row r="818" spans="1:20" s="33" customFormat="1">
      <c r="A818"/>
      <c r="B818"/>
      <c r="C818"/>
      <c r="D818"/>
      <c r="E818"/>
      <c r="F818"/>
      <c r="H818"/>
      <c r="I818"/>
      <c r="J818"/>
      <c r="K818"/>
      <c r="L818"/>
      <c r="M818"/>
      <c r="N818"/>
      <c r="O818"/>
      <c r="P818"/>
      <c r="Q818"/>
      <c r="R818"/>
      <c r="S818"/>
      <c r="T818"/>
    </row>
    <row r="819" spans="1:20" s="33" customFormat="1">
      <c r="A819" s="2"/>
      <c r="B819" s="2"/>
      <c r="C819" s="2"/>
      <c r="D819"/>
      <c r="E819"/>
      <c r="F819"/>
      <c r="H819"/>
      <c r="I819"/>
      <c r="J819"/>
      <c r="K819"/>
      <c r="L819"/>
      <c r="M819"/>
      <c r="N819"/>
      <c r="O819"/>
      <c r="P819"/>
      <c r="Q819"/>
      <c r="R819"/>
      <c r="S819"/>
      <c r="T819"/>
    </row>
    <row r="820" spans="1:20" s="33" customFormat="1">
      <c r="A820" s="1"/>
      <c r="B820" s="1"/>
      <c r="C820" s="1"/>
      <c r="D820"/>
      <c r="E820"/>
      <c r="F820"/>
      <c r="H820"/>
      <c r="I820"/>
      <c r="J820"/>
      <c r="K820"/>
      <c r="L820"/>
      <c r="M820"/>
      <c r="N820"/>
      <c r="O820"/>
      <c r="P820"/>
      <c r="Q820"/>
      <c r="R820"/>
      <c r="S820"/>
      <c r="T820"/>
    </row>
    <row r="821" spans="1:20" s="33" customFormat="1">
      <c r="A821" s="1"/>
      <c r="B821" s="1"/>
      <c r="C821" s="1"/>
      <c r="D821"/>
      <c r="E821"/>
      <c r="F821"/>
      <c r="H821"/>
      <c r="I821"/>
      <c r="J821"/>
      <c r="K821"/>
      <c r="L821"/>
      <c r="M821"/>
      <c r="N821"/>
      <c r="O821"/>
      <c r="P821"/>
      <c r="Q821"/>
      <c r="R821"/>
      <c r="S821"/>
      <c r="T821"/>
    </row>
    <row r="822" spans="1:20" s="33" customFormat="1">
      <c r="A822"/>
      <c r="B822"/>
      <c r="C822"/>
      <c r="D822"/>
      <c r="E822"/>
      <c r="F822"/>
      <c r="H822"/>
      <c r="I822"/>
      <c r="J822"/>
      <c r="K822"/>
      <c r="L822"/>
      <c r="M822"/>
      <c r="N822"/>
      <c r="O822"/>
      <c r="P822"/>
      <c r="Q822"/>
      <c r="R822"/>
      <c r="S822"/>
      <c r="T822"/>
    </row>
    <row r="823" spans="1:20" s="33" customFormat="1">
      <c r="A823" s="1"/>
      <c r="B823" s="1"/>
      <c r="C823" s="1"/>
      <c r="D823"/>
      <c r="E823"/>
      <c r="F823"/>
      <c r="H823"/>
      <c r="I823"/>
      <c r="J823"/>
      <c r="K823"/>
      <c r="L823"/>
      <c r="M823"/>
      <c r="N823"/>
      <c r="O823"/>
      <c r="P823"/>
      <c r="Q823"/>
      <c r="R823"/>
      <c r="S823"/>
      <c r="T823"/>
    </row>
    <row r="824" spans="1:20" s="33" customFormat="1">
      <c r="A824"/>
      <c r="B824"/>
      <c r="C824"/>
      <c r="D824"/>
      <c r="E824"/>
      <c r="F824"/>
      <c r="H824"/>
      <c r="I824"/>
      <c r="J824"/>
      <c r="K824"/>
      <c r="L824"/>
      <c r="M824"/>
      <c r="N824"/>
      <c r="O824"/>
      <c r="P824"/>
      <c r="Q824"/>
      <c r="R824"/>
      <c r="S824"/>
      <c r="T824"/>
    </row>
    <row r="825" spans="1:20" s="33" customFormat="1">
      <c r="A825"/>
      <c r="B825"/>
      <c r="C825"/>
      <c r="D825"/>
      <c r="E825"/>
      <c r="F825"/>
      <c r="H825"/>
      <c r="I825"/>
      <c r="J825"/>
      <c r="K825"/>
      <c r="L825"/>
      <c r="M825"/>
      <c r="N825"/>
      <c r="O825"/>
      <c r="P825"/>
      <c r="Q825"/>
      <c r="R825"/>
      <c r="S825"/>
      <c r="T825"/>
    </row>
    <row r="826" spans="1:20" s="33" customFormat="1">
      <c r="A826" s="2"/>
      <c r="B826" s="2"/>
      <c r="C826" s="2"/>
      <c r="D826"/>
      <c r="E826"/>
      <c r="F826"/>
      <c r="H826"/>
      <c r="I826"/>
      <c r="J826"/>
      <c r="K826"/>
      <c r="L826"/>
      <c r="M826"/>
      <c r="N826"/>
      <c r="O826"/>
      <c r="P826"/>
      <c r="Q826"/>
      <c r="R826"/>
      <c r="S826"/>
      <c r="T826"/>
    </row>
    <row r="827" spans="1:20" s="33" customFormat="1">
      <c r="A827" s="1"/>
      <c r="B827" s="1"/>
      <c r="C827" s="1"/>
      <c r="D827"/>
      <c r="E827"/>
      <c r="F827"/>
      <c r="H827"/>
      <c r="I827"/>
      <c r="J827"/>
      <c r="K827"/>
      <c r="L827"/>
      <c r="M827"/>
      <c r="N827"/>
      <c r="O827"/>
      <c r="P827"/>
      <c r="Q827"/>
      <c r="R827"/>
      <c r="S827"/>
      <c r="T827"/>
    </row>
    <row r="828" spans="1:20" s="33" customFormat="1">
      <c r="A828" s="1"/>
      <c r="B828" s="1"/>
      <c r="C828" s="1"/>
      <c r="D828"/>
      <c r="E828"/>
      <c r="F828"/>
      <c r="H828"/>
      <c r="I828"/>
      <c r="J828"/>
      <c r="K828"/>
      <c r="L828"/>
      <c r="M828"/>
      <c r="N828"/>
      <c r="O828"/>
      <c r="P828"/>
      <c r="Q828"/>
      <c r="R828"/>
      <c r="S828"/>
      <c r="T828"/>
    </row>
    <row r="829" spans="1:20" s="33" customFormat="1">
      <c r="A829"/>
      <c r="B829"/>
      <c r="C829"/>
      <c r="D829"/>
      <c r="E829"/>
      <c r="F829"/>
      <c r="H829"/>
      <c r="I829"/>
      <c r="J829"/>
      <c r="K829"/>
      <c r="L829"/>
      <c r="M829"/>
      <c r="N829"/>
      <c r="O829"/>
      <c r="P829"/>
      <c r="Q829"/>
      <c r="R829"/>
      <c r="S829"/>
      <c r="T829"/>
    </row>
    <row r="830" spans="1:20" s="33" customFormat="1">
      <c r="A830" s="1"/>
      <c r="B830" s="1"/>
      <c r="C830" s="1"/>
      <c r="D830"/>
      <c r="E830"/>
      <c r="F830"/>
      <c r="H830"/>
      <c r="I830"/>
      <c r="J830"/>
      <c r="K830"/>
      <c r="L830"/>
      <c r="M830"/>
      <c r="N830"/>
      <c r="O830"/>
      <c r="P830"/>
      <c r="Q830"/>
      <c r="R830"/>
      <c r="S830"/>
      <c r="T830"/>
    </row>
    <row r="831" spans="1:20" s="33" customFormat="1">
      <c r="A831"/>
      <c r="B831"/>
      <c r="C831"/>
      <c r="D831"/>
      <c r="E831"/>
      <c r="F831"/>
      <c r="H831"/>
      <c r="I831"/>
      <c r="J831"/>
      <c r="K831"/>
      <c r="L831"/>
      <c r="M831"/>
      <c r="N831"/>
      <c r="O831"/>
      <c r="P831"/>
      <c r="Q831"/>
      <c r="R831"/>
      <c r="S831"/>
      <c r="T831"/>
    </row>
    <row r="832" spans="1:20" s="33" customFormat="1">
      <c r="A832"/>
      <c r="B832"/>
      <c r="C832"/>
      <c r="D832"/>
      <c r="E832"/>
      <c r="F832"/>
      <c r="H832"/>
      <c r="I832"/>
      <c r="J832"/>
      <c r="K832"/>
      <c r="L832"/>
      <c r="M832"/>
      <c r="N832"/>
      <c r="O832"/>
      <c r="P832"/>
      <c r="Q832"/>
      <c r="R832"/>
      <c r="S832"/>
      <c r="T832"/>
    </row>
    <row r="833" spans="1:20" s="33" customFormat="1">
      <c r="A833" s="2"/>
      <c r="B833" s="2"/>
      <c r="C833" s="2"/>
      <c r="D833"/>
      <c r="E833"/>
      <c r="F833"/>
      <c r="H833"/>
      <c r="I833"/>
      <c r="J833"/>
      <c r="K833"/>
      <c r="L833"/>
      <c r="M833"/>
      <c r="N833"/>
      <c r="O833"/>
      <c r="P833"/>
      <c r="Q833"/>
      <c r="R833"/>
      <c r="S833"/>
      <c r="T833"/>
    </row>
    <row r="834" spans="1:20" s="33" customFormat="1">
      <c r="A834" s="1"/>
      <c r="B834" s="1"/>
      <c r="C834" s="1"/>
      <c r="D834"/>
      <c r="E834"/>
      <c r="F834"/>
      <c r="H834"/>
      <c r="I834"/>
      <c r="J834"/>
      <c r="K834"/>
      <c r="L834"/>
      <c r="M834"/>
      <c r="N834"/>
      <c r="O834"/>
      <c r="P834"/>
      <c r="Q834"/>
      <c r="R834"/>
      <c r="S834"/>
      <c r="T834"/>
    </row>
    <row r="835" spans="1:20" s="33" customFormat="1">
      <c r="A835" s="1"/>
      <c r="B835" s="1"/>
      <c r="C835" s="1"/>
      <c r="D835"/>
      <c r="E835"/>
      <c r="F835"/>
      <c r="H835"/>
      <c r="I835"/>
      <c r="J835"/>
      <c r="K835"/>
      <c r="L835"/>
      <c r="M835"/>
      <c r="N835"/>
      <c r="O835"/>
      <c r="P835"/>
      <c r="Q835"/>
      <c r="R835"/>
      <c r="S835"/>
      <c r="T835"/>
    </row>
    <row r="836" spans="1:20" s="33" customFormat="1">
      <c r="A836"/>
      <c r="B836"/>
      <c r="C836"/>
      <c r="D836"/>
      <c r="E836"/>
      <c r="F836"/>
      <c r="H836"/>
      <c r="I836"/>
      <c r="J836"/>
      <c r="K836"/>
      <c r="L836"/>
      <c r="M836"/>
      <c r="N836"/>
      <c r="O836"/>
      <c r="P836"/>
      <c r="Q836"/>
      <c r="R836"/>
      <c r="S836"/>
      <c r="T836"/>
    </row>
    <row r="837" spans="1:20" s="33" customFormat="1">
      <c r="A837" s="1"/>
      <c r="B837" s="1"/>
      <c r="C837" s="1"/>
      <c r="D837"/>
      <c r="E837"/>
      <c r="F837"/>
      <c r="H837"/>
      <c r="I837"/>
      <c r="J837"/>
      <c r="K837"/>
      <c r="L837"/>
      <c r="M837"/>
      <c r="N837"/>
      <c r="O837"/>
      <c r="P837"/>
      <c r="Q837"/>
      <c r="R837"/>
      <c r="S837"/>
      <c r="T837"/>
    </row>
    <row r="838" spans="1:20" s="33" customFormat="1">
      <c r="A838"/>
      <c r="B838"/>
      <c r="C838"/>
      <c r="D838"/>
      <c r="E838"/>
      <c r="F838"/>
      <c r="H838"/>
      <c r="I838"/>
      <c r="J838"/>
      <c r="K838"/>
      <c r="L838"/>
      <c r="M838"/>
      <c r="N838"/>
      <c r="O838"/>
      <c r="P838"/>
      <c r="Q838"/>
      <c r="R838"/>
      <c r="S838"/>
      <c r="T838"/>
    </row>
    <row r="839" spans="1:20" s="33" customFormat="1">
      <c r="A839"/>
      <c r="B839"/>
      <c r="C839"/>
      <c r="D839"/>
      <c r="E839"/>
      <c r="F839"/>
      <c r="H839"/>
      <c r="I839"/>
      <c r="J839"/>
      <c r="K839"/>
      <c r="L839"/>
      <c r="M839"/>
      <c r="N839"/>
      <c r="O839"/>
      <c r="P839"/>
      <c r="Q839"/>
      <c r="R839"/>
      <c r="S839"/>
      <c r="T839"/>
    </row>
    <row r="840" spans="1:20" s="33" customFormat="1">
      <c r="A840" s="2"/>
      <c r="B840" s="2"/>
      <c r="C840" s="2"/>
      <c r="D840"/>
      <c r="E840"/>
      <c r="F840"/>
      <c r="H840"/>
      <c r="I840"/>
      <c r="J840"/>
      <c r="K840"/>
      <c r="L840"/>
      <c r="M840"/>
      <c r="N840"/>
      <c r="O840"/>
      <c r="P840"/>
      <c r="Q840"/>
      <c r="R840"/>
      <c r="S840"/>
      <c r="T840"/>
    </row>
    <row r="841" spans="1:20" s="33" customFormat="1">
      <c r="A841" s="1"/>
      <c r="B841" s="1"/>
      <c r="C841" s="1"/>
      <c r="D841"/>
      <c r="E841"/>
      <c r="F841"/>
      <c r="H841"/>
      <c r="I841"/>
      <c r="J841"/>
      <c r="K841"/>
      <c r="L841"/>
      <c r="M841"/>
      <c r="N841"/>
      <c r="O841"/>
      <c r="P841"/>
      <c r="Q841"/>
      <c r="R841"/>
      <c r="S841"/>
      <c r="T841"/>
    </row>
    <row r="842" spans="1:20" s="33" customFormat="1">
      <c r="A842" s="1"/>
      <c r="B842" s="1"/>
      <c r="C842" s="1"/>
      <c r="D842"/>
      <c r="E842"/>
      <c r="F842"/>
      <c r="H842"/>
      <c r="I842"/>
      <c r="J842"/>
      <c r="K842"/>
      <c r="L842"/>
      <c r="M842"/>
      <c r="N842"/>
      <c r="O842"/>
      <c r="P842"/>
      <c r="Q842"/>
      <c r="R842"/>
      <c r="S842"/>
      <c r="T842"/>
    </row>
    <row r="843" spans="1:20" s="33" customFormat="1">
      <c r="A843"/>
      <c r="B843"/>
      <c r="C843"/>
      <c r="D843"/>
      <c r="E843"/>
      <c r="F843"/>
      <c r="H843"/>
      <c r="I843"/>
      <c r="J843"/>
      <c r="K843"/>
      <c r="L843"/>
      <c r="M843"/>
      <c r="N843"/>
      <c r="O843"/>
      <c r="P843"/>
      <c r="Q843"/>
      <c r="R843"/>
      <c r="S843"/>
      <c r="T843"/>
    </row>
    <row r="844" spans="1:20" s="33" customFormat="1">
      <c r="A844" s="1"/>
      <c r="B844" s="1"/>
      <c r="C844" s="1"/>
      <c r="D844"/>
      <c r="E844"/>
      <c r="F844"/>
      <c r="H844"/>
      <c r="I844"/>
      <c r="J844"/>
      <c r="K844"/>
      <c r="L844"/>
      <c r="M844"/>
      <c r="N844"/>
      <c r="O844"/>
      <c r="P844"/>
      <c r="Q844"/>
      <c r="R844"/>
      <c r="S844"/>
      <c r="T844"/>
    </row>
    <row r="845" spans="1:20" s="33" customFormat="1">
      <c r="A845"/>
      <c r="B845"/>
      <c r="C845"/>
      <c r="D845"/>
      <c r="E845"/>
      <c r="F845"/>
      <c r="H845"/>
      <c r="I845"/>
      <c r="J845"/>
      <c r="K845"/>
      <c r="L845"/>
      <c r="M845"/>
      <c r="N845"/>
      <c r="O845"/>
      <c r="P845"/>
      <c r="Q845"/>
      <c r="R845"/>
      <c r="S845"/>
      <c r="T845"/>
    </row>
    <row r="846" spans="1:20" s="33" customFormat="1">
      <c r="A846"/>
      <c r="B846"/>
      <c r="C846"/>
      <c r="D846"/>
      <c r="E846"/>
      <c r="F846"/>
      <c r="H846"/>
      <c r="I846"/>
      <c r="J846"/>
      <c r="K846"/>
      <c r="L846"/>
      <c r="M846"/>
      <c r="N846"/>
      <c r="O846"/>
      <c r="P846"/>
      <c r="Q846"/>
      <c r="R846"/>
      <c r="S846"/>
      <c r="T846"/>
    </row>
    <row r="847" spans="1:20" s="33" customFormat="1">
      <c r="A847" s="2"/>
      <c r="B847" s="2"/>
      <c r="C847" s="2"/>
      <c r="D847"/>
      <c r="E847"/>
      <c r="F847"/>
      <c r="H847"/>
      <c r="I847"/>
      <c r="J847"/>
      <c r="K847"/>
      <c r="L847"/>
      <c r="M847"/>
      <c r="N847"/>
      <c r="O847"/>
      <c r="P847"/>
      <c r="Q847"/>
      <c r="R847"/>
      <c r="S847"/>
      <c r="T847"/>
    </row>
    <row r="848" spans="1:20" s="33" customFormat="1">
      <c r="A848" s="1"/>
      <c r="B848" s="1"/>
      <c r="C848" s="1"/>
      <c r="D848"/>
      <c r="E848"/>
      <c r="F848"/>
      <c r="H848"/>
      <c r="I848"/>
      <c r="J848"/>
      <c r="K848"/>
      <c r="L848"/>
      <c r="M848"/>
      <c r="N848"/>
      <c r="O848"/>
      <c r="P848"/>
      <c r="Q848"/>
      <c r="R848"/>
      <c r="S848"/>
      <c r="T848"/>
    </row>
    <row r="849" spans="1:20" s="33" customFormat="1">
      <c r="A849" s="1"/>
      <c r="B849" s="1"/>
      <c r="C849" s="1"/>
      <c r="D849"/>
      <c r="E849"/>
      <c r="F849"/>
      <c r="H849"/>
      <c r="I849"/>
      <c r="J849"/>
      <c r="K849"/>
      <c r="L849"/>
      <c r="M849"/>
      <c r="N849"/>
      <c r="O849"/>
      <c r="P849"/>
      <c r="Q849"/>
      <c r="R849"/>
      <c r="S849"/>
      <c r="T849"/>
    </row>
    <row r="850" spans="1:20" s="33" customFormat="1">
      <c r="A850"/>
      <c r="B850"/>
      <c r="C850"/>
      <c r="D850"/>
      <c r="E850"/>
      <c r="F850"/>
      <c r="H850"/>
      <c r="I850"/>
      <c r="J850"/>
      <c r="K850"/>
      <c r="L850"/>
      <c r="M850"/>
      <c r="N850"/>
      <c r="O850"/>
      <c r="P850"/>
      <c r="Q850"/>
      <c r="R850"/>
      <c r="S850"/>
      <c r="T850"/>
    </row>
    <row r="851" spans="1:20" s="33" customFormat="1">
      <c r="A851" s="1"/>
      <c r="B851" s="1"/>
      <c r="C851" s="1"/>
      <c r="D851"/>
      <c r="E851"/>
      <c r="F851"/>
      <c r="H851"/>
      <c r="I851"/>
      <c r="J851"/>
      <c r="K851"/>
      <c r="L851"/>
      <c r="M851"/>
      <c r="N851"/>
      <c r="O851"/>
      <c r="P851"/>
      <c r="Q851"/>
      <c r="R851"/>
      <c r="S851"/>
      <c r="T851"/>
    </row>
    <row r="852" spans="1:20" s="33" customFormat="1">
      <c r="A852"/>
      <c r="B852"/>
      <c r="C852"/>
      <c r="D852"/>
      <c r="E852"/>
      <c r="F852"/>
      <c r="H852"/>
      <c r="I852"/>
      <c r="J852"/>
      <c r="K852"/>
      <c r="L852"/>
      <c r="M852"/>
      <c r="N852"/>
      <c r="O852"/>
      <c r="P852"/>
      <c r="Q852"/>
      <c r="R852"/>
      <c r="S852"/>
      <c r="T852"/>
    </row>
    <row r="853" spans="1:20" s="33" customFormat="1">
      <c r="A853"/>
      <c r="B853"/>
      <c r="C853"/>
      <c r="D853"/>
      <c r="E853"/>
      <c r="F853"/>
      <c r="H853"/>
      <c r="I853"/>
      <c r="J853"/>
      <c r="K853"/>
      <c r="L853"/>
      <c r="M853"/>
      <c r="N853"/>
      <c r="O853"/>
      <c r="P853"/>
      <c r="Q853"/>
      <c r="R853"/>
      <c r="S853"/>
      <c r="T853"/>
    </row>
    <row r="854" spans="1:20" s="33" customFormat="1">
      <c r="A854" s="2"/>
      <c r="B854" s="2"/>
      <c r="C854" s="2"/>
      <c r="D854"/>
      <c r="E854"/>
      <c r="F854"/>
      <c r="H854"/>
      <c r="I854"/>
      <c r="J854"/>
      <c r="K854"/>
      <c r="L854"/>
      <c r="M854"/>
      <c r="N854"/>
      <c r="O854"/>
      <c r="P854"/>
      <c r="Q854"/>
      <c r="R854"/>
      <c r="S854"/>
      <c r="T854"/>
    </row>
    <row r="855" spans="1:20" s="33" customFormat="1">
      <c r="A855" s="1"/>
      <c r="B855" s="1"/>
      <c r="C855" s="1"/>
      <c r="D855"/>
      <c r="E855"/>
      <c r="F855"/>
      <c r="H855"/>
      <c r="I855"/>
      <c r="J855"/>
      <c r="K855"/>
      <c r="L855"/>
      <c r="M855"/>
      <c r="N855"/>
      <c r="O855"/>
      <c r="P855"/>
      <c r="Q855"/>
      <c r="R855"/>
      <c r="S855"/>
      <c r="T855"/>
    </row>
    <row r="856" spans="1:20" s="33" customFormat="1">
      <c r="A856" s="1"/>
      <c r="B856" s="1"/>
      <c r="C856" s="1"/>
      <c r="D856"/>
      <c r="E856"/>
      <c r="F856"/>
      <c r="H856"/>
      <c r="I856"/>
      <c r="J856"/>
      <c r="K856"/>
      <c r="L856"/>
      <c r="M856"/>
      <c r="N856"/>
      <c r="O856"/>
      <c r="P856"/>
      <c r="Q856"/>
      <c r="R856"/>
      <c r="S856"/>
      <c r="T856"/>
    </row>
    <row r="857" spans="1:20" s="33" customFormat="1">
      <c r="A857"/>
      <c r="B857"/>
      <c r="C857"/>
      <c r="D857"/>
      <c r="E857"/>
      <c r="F857"/>
      <c r="H857"/>
      <c r="I857"/>
      <c r="J857"/>
      <c r="K857"/>
      <c r="L857"/>
      <c r="M857"/>
      <c r="N857"/>
      <c r="O857"/>
      <c r="P857"/>
      <c r="Q857"/>
      <c r="R857"/>
      <c r="S857"/>
      <c r="T857"/>
    </row>
    <row r="858" spans="1:20" s="33" customFormat="1">
      <c r="A858" s="1"/>
      <c r="B858" s="1"/>
      <c r="C858" s="1"/>
      <c r="D858"/>
      <c r="E858"/>
      <c r="F858"/>
      <c r="H858"/>
      <c r="I858"/>
      <c r="J858"/>
      <c r="K858"/>
      <c r="L858"/>
      <c r="M858"/>
      <c r="N858"/>
      <c r="O858"/>
      <c r="P858"/>
      <c r="Q858"/>
      <c r="R858"/>
      <c r="S858"/>
      <c r="T858"/>
    </row>
    <row r="859" spans="1:20" s="33" customFormat="1">
      <c r="A859"/>
      <c r="B859"/>
      <c r="C859"/>
      <c r="D859"/>
      <c r="E859"/>
      <c r="F859"/>
      <c r="H859"/>
      <c r="I859"/>
      <c r="J859"/>
      <c r="K859"/>
      <c r="L859"/>
      <c r="M859"/>
      <c r="N859"/>
      <c r="O859"/>
      <c r="P859"/>
      <c r="Q859"/>
      <c r="R859"/>
      <c r="S859"/>
      <c r="T859"/>
    </row>
    <row r="860" spans="1:20" s="33" customFormat="1">
      <c r="A860"/>
      <c r="B860"/>
      <c r="C860"/>
      <c r="D860"/>
      <c r="E860"/>
      <c r="F860"/>
      <c r="H860"/>
      <c r="I860"/>
      <c r="J860"/>
      <c r="K860"/>
      <c r="L860"/>
      <c r="M860"/>
      <c r="N860"/>
      <c r="O860"/>
      <c r="P860"/>
      <c r="Q860"/>
      <c r="R860"/>
      <c r="S860"/>
      <c r="T860"/>
    </row>
    <row r="861" spans="1:20" s="33" customFormat="1">
      <c r="A861" s="2"/>
      <c r="B861" s="2"/>
      <c r="C861" s="2"/>
      <c r="D861"/>
      <c r="E861"/>
      <c r="F861"/>
      <c r="H861"/>
      <c r="I861"/>
      <c r="J861"/>
      <c r="K861"/>
      <c r="L861"/>
      <c r="M861"/>
      <c r="N861"/>
      <c r="O861"/>
      <c r="P861"/>
      <c r="Q861"/>
      <c r="R861"/>
      <c r="S861"/>
      <c r="T861"/>
    </row>
    <row r="862" spans="1:20" s="33" customFormat="1">
      <c r="A862" s="1"/>
      <c r="B862" s="1"/>
      <c r="C862" s="1"/>
      <c r="D862"/>
      <c r="E862"/>
      <c r="F862"/>
      <c r="H862"/>
      <c r="I862"/>
      <c r="J862"/>
      <c r="K862"/>
      <c r="L862"/>
      <c r="M862"/>
      <c r="N862"/>
      <c r="O862"/>
      <c r="P862"/>
      <c r="Q862"/>
      <c r="R862"/>
      <c r="S862"/>
      <c r="T862"/>
    </row>
    <row r="863" spans="1:20" s="33" customFormat="1">
      <c r="A863" s="1"/>
      <c r="B863" s="1"/>
      <c r="C863" s="1"/>
      <c r="D863"/>
      <c r="E863"/>
      <c r="F863"/>
      <c r="H863"/>
      <c r="I863"/>
      <c r="J863"/>
      <c r="K863"/>
      <c r="L863"/>
      <c r="M863"/>
      <c r="N863"/>
      <c r="O863"/>
      <c r="P863"/>
      <c r="Q863"/>
      <c r="R863"/>
      <c r="S863"/>
      <c r="T863"/>
    </row>
    <row r="864" spans="1:20" s="33" customFormat="1">
      <c r="A864"/>
      <c r="B864"/>
      <c r="C864"/>
      <c r="D864"/>
      <c r="E864"/>
      <c r="F864"/>
      <c r="H864"/>
      <c r="I864"/>
      <c r="J864"/>
      <c r="K864"/>
      <c r="L864"/>
      <c r="M864"/>
      <c r="N864"/>
      <c r="O864"/>
      <c r="P864"/>
      <c r="Q864"/>
      <c r="R864"/>
      <c r="S864"/>
      <c r="T864"/>
    </row>
    <row r="865" spans="1:20" s="33" customFormat="1">
      <c r="A865" s="1"/>
      <c r="B865" s="1"/>
      <c r="C865" s="1"/>
      <c r="D865"/>
      <c r="E865"/>
      <c r="F865"/>
      <c r="H865"/>
      <c r="I865"/>
      <c r="J865"/>
      <c r="K865"/>
      <c r="L865"/>
      <c r="M865"/>
      <c r="N865"/>
      <c r="O865"/>
      <c r="P865"/>
      <c r="Q865"/>
      <c r="R865"/>
      <c r="S865"/>
      <c r="T865"/>
    </row>
    <row r="866" spans="1:20" s="33" customFormat="1">
      <c r="A866"/>
      <c r="B866"/>
      <c r="C866"/>
      <c r="D866"/>
      <c r="E866"/>
      <c r="F866"/>
      <c r="H866"/>
      <c r="I866"/>
      <c r="J866"/>
      <c r="K866"/>
      <c r="L866"/>
      <c r="M866"/>
      <c r="N866"/>
      <c r="O866"/>
      <c r="P866"/>
      <c r="Q866"/>
      <c r="R866"/>
      <c r="S866"/>
      <c r="T866"/>
    </row>
    <row r="867" spans="1:20" s="33" customFormat="1">
      <c r="A867"/>
      <c r="B867"/>
      <c r="C867"/>
      <c r="D867"/>
      <c r="E867"/>
      <c r="F867"/>
      <c r="H867"/>
      <c r="I867"/>
      <c r="J867"/>
      <c r="K867"/>
      <c r="L867"/>
      <c r="M867"/>
      <c r="N867"/>
      <c r="O867"/>
      <c r="P867"/>
      <c r="Q867"/>
      <c r="R867"/>
      <c r="S867"/>
      <c r="T867"/>
    </row>
    <row r="868" spans="1:20" s="33" customFormat="1">
      <c r="A868" s="2"/>
      <c r="B868" s="2"/>
      <c r="C868" s="2"/>
      <c r="D868"/>
      <c r="E868"/>
      <c r="F868"/>
      <c r="H868"/>
      <c r="I868"/>
      <c r="J868"/>
      <c r="K868"/>
      <c r="L868"/>
      <c r="M868"/>
      <c r="N868"/>
      <c r="O868"/>
      <c r="P868"/>
      <c r="Q868"/>
      <c r="R868"/>
      <c r="S868"/>
      <c r="T868"/>
    </row>
    <row r="869" spans="1:20" s="33" customFormat="1">
      <c r="A869" s="1"/>
      <c r="B869" s="1"/>
      <c r="C869" s="1"/>
      <c r="D869"/>
      <c r="E869"/>
      <c r="F869"/>
      <c r="H869"/>
      <c r="I869"/>
      <c r="J869"/>
      <c r="K869"/>
      <c r="L869"/>
      <c r="M869"/>
      <c r="N869"/>
      <c r="O869"/>
      <c r="P869"/>
      <c r="Q869"/>
      <c r="R869"/>
      <c r="S869"/>
      <c r="T869"/>
    </row>
    <row r="870" spans="1:20" s="33" customFormat="1">
      <c r="A870" s="1"/>
      <c r="B870" s="1"/>
      <c r="C870" s="1"/>
      <c r="D870"/>
      <c r="E870"/>
      <c r="F870"/>
      <c r="H870"/>
      <c r="I870"/>
      <c r="J870"/>
      <c r="K870"/>
      <c r="L870"/>
      <c r="M870"/>
      <c r="N870"/>
      <c r="O870"/>
      <c r="P870"/>
      <c r="Q870"/>
      <c r="R870"/>
      <c r="S870"/>
      <c r="T870"/>
    </row>
    <row r="871" spans="1:20" s="33" customFormat="1">
      <c r="A871"/>
      <c r="B871"/>
      <c r="C871"/>
      <c r="D871"/>
      <c r="E871"/>
      <c r="F871"/>
      <c r="H871"/>
      <c r="I871"/>
      <c r="J871"/>
      <c r="K871"/>
      <c r="L871"/>
      <c r="M871"/>
      <c r="N871"/>
      <c r="O871"/>
      <c r="P871"/>
      <c r="Q871"/>
      <c r="R871"/>
      <c r="S871"/>
      <c r="T871"/>
    </row>
    <row r="872" spans="1:20" s="33" customFormat="1">
      <c r="A872" s="1"/>
      <c r="B872" s="1"/>
      <c r="C872" s="1"/>
      <c r="D872"/>
      <c r="E872"/>
      <c r="F872"/>
      <c r="H872"/>
      <c r="I872"/>
      <c r="J872"/>
      <c r="K872"/>
      <c r="L872"/>
      <c r="M872"/>
      <c r="N872"/>
      <c r="O872"/>
      <c r="P872"/>
      <c r="Q872"/>
      <c r="R872"/>
      <c r="S872"/>
      <c r="T872"/>
    </row>
    <row r="873" spans="1:20" s="33" customFormat="1">
      <c r="A873"/>
      <c r="B873"/>
      <c r="C873"/>
      <c r="D873"/>
      <c r="E873"/>
      <c r="F873"/>
      <c r="H873"/>
      <c r="I873"/>
      <c r="J873"/>
      <c r="K873"/>
      <c r="L873"/>
      <c r="M873"/>
      <c r="N873"/>
      <c r="O873"/>
      <c r="P873"/>
      <c r="Q873"/>
      <c r="R873"/>
      <c r="S873"/>
      <c r="T873"/>
    </row>
    <row r="874" spans="1:20" s="33" customFormat="1">
      <c r="A874"/>
      <c r="B874"/>
      <c r="C874"/>
      <c r="D874"/>
      <c r="E874"/>
      <c r="F874"/>
      <c r="H874"/>
      <c r="I874"/>
      <c r="J874"/>
      <c r="K874"/>
      <c r="L874"/>
      <c r="M874"/>
      <c r="N874"/>
      <c r="O874"/>
      <c r="P874"/>
      <c r="Q874"/>
      <c r="R874"/>
      <c r="S874"/>
      <c r="T874"/>
    </row>
    <row r="875" spans="1:20" s="33" customFormat="1">
      <c r="A875" s="2"/>
      <c r="B875" s="2"/>
      <c r="C875" s="2"/>
      <c r="D875"/>
      <c r="E875"/>
      <c r="F875"/>
      <c r="H875"/>
      <c r="I875"/>
      <c r="J875"/>
      <c r="K875"/>
      <c r="L875"/>
      <c r="M875"/>
      <c r="N875"/>
      <c r="O875"/>
      <c r="P875"/>
      <c r="Q875"/>
      <c r="R875"/>
      <c r="S875"/>
      <c r="T875"/>
    </row>
    <row r="876" spans="1:20" s="33" customFormat="1">
      <c r="A876" s="1"/>
      <c r="B876" s="1"/>
      <c r="C876" s="1"/>
      <c r="D876"/>
      <c r="E876"/>
      <c r="F876"/>
      <c r="H876"/>
      <c r="I876"/>
      <c r="J876"/>
      <c r="K876"/>
      <c r="L876"/>
      <c r="M876"/>
      <c r="N876"/>
      <c r="O876"/>
      <c r="P876"/>
      <c r="Q876"/>
      <c r="R876"/>
      <c r="S876"/>
      <c r="T876"/>
    </row>
    <row r="877" spans="1:20" s="33" customFormat="1">
      <c r="A877" s="1"/>
      <c r="B877" s="1"/>
      <c r="C877" s="1"/>
      <c r="D877"/>
      <c r="E877"/>
      <c r="F877"/>
      <c r="H877"/>
      <c r="I877"/>
      <c r="J877"/>
      <c r="K877"/>
      <c r="L877"/>
      <c r="M877"/>
      <c r="N877"/>
      <c r="O877"/>
      <c r="P877"/>
      <c r="Q877"/>
      <c r="R877"/>
      <c r="S877"/>
      <c r="T877"/>
    </row>
    <row r="878" spans="1:20" s="33" customFormat="1">
      <c r="A878"/>
      <c r="B878"/>
      <c r="C878"/>
      <c r="D878"/>
      <c r="E878"/>
      <c r="F878"/>
      <c r="H878"/>
      <c r="I878"/>
      <c r="J878"/>
      <c r="K878"/>
      <c r="L878"/>
      <c r="M878"/>
      <c r="N878"/>
      <c r="O878"/>
      <c r="P878"/>
      <c r="Q878"/>
      <c r="R878"/>
      <c r="S878"/>
      <c r="T878"/>
    </row>
    <row r="879" spans="1:20" s="33" customFormat="1">
      <c r="A879" s="1"/>
      <c r="B879" s="1"/>
      <c r="C879" s="1"/>
      <c r="D879"/>
      <c r="E879"/>
      <c r="F879"/>
      <c r="H879"/>
      <c r="I879"/>
      <c r="J879"/>
      <c r="K879"/>
      <c r="L879"/>
      <c r="M879"/>
      <c r="N879"/>
      <c r="O879"/>
      <c r="P879"/>
      <c r="Q879"/>
      <c r="R879"/>
      <c r="S879"/>
      <c r="T879"/>
    </row>
    <row r="880" spans="1:20" s="33" customFormat="1">
      <c r="A880"/>
      <c r="B880"/>
      <c r="C880"/>
      <c r="D880"/>
      <c r="E880"/>
      <c r="F880"/>
      <c r="H880"/>
      <c r="I880"/>
      <c r="J880"/>
      <c r="K880"/>
      <c r="L880"/>
      <c r="M880"/>
      <c r="N880"/>
      <c r="O880"/>
      <c r="P880"/>
      <c r="Q880"/>
      <c r="R880"/>
      <c r="S880"/>
      <c r="T880"/>
    </row>
    <row r="881" spans="1:20" s="33" customFormat="1">
      <c r="A881"/>
      <c r="B881"/>
      <c r="C881"/>
      <c r="D881"/>
      <c r="E881"/>
      <c r="F881"/>
      <c r="H881"/>
      <c r="I881"/>
      <c r="J881"/>
      <c r="K881"/>
      <c r="L881"/>
      <c r="M881"/>
      <c r="N881"/>
      <c r="O881"/>
      <c r="P881"/>
      <c r="Q881"/>
      <c r="R881"/>
      <c r="S881"/>
      <c r="T881"/>
    </row>
    <row r="882" spans="1:20" s="33" customFormat="1">
      <c r="A882" s="2"/>
      <c r="B882" s="2"/>
      <c r="C882" s="2"/>
      <c r="D882"/>
      <c r="E882"/>
      <c r="F882"/>
      <c r="H882"/>
      <c r="I882"/>
      <c r="J882"/>
      <c r="K882"/>
      <c r="L882"/>
      <c r="M882"/>
      <c r="N882"/>
      <c r="O882"/>
      <c r="P882"/>
      <c r="Q882"/>
      <c r="R882"/>
      <c r="S882"/>
      <c r="T882"/>
    </row>
    <row r="883" spans="1:20" s="33" customFormat="1">
      <c r="A883" s="1"/>
      <c r="B883" s="1"/>
      <c r="C883" s="1"/>
      <c r="D883"/>
      <c r="E883"/>
      <c r="F883"/>
      <c r="H883"/>
      <c r="I883"/>
      <c r="J883"/>
      <c r="K883"/>
      <c r="L883"/>
      <c r="M883"/>
      <c r="N883"/>
      <c r="O883"/>
      <c r="P883"/>
      <c r="Q883"/>
      <c r="R883"/>
      <c r="S883"/>
      <c r="T883"/>
    </row>
    <row r="884" spans="1:20" s="33" customFormat="1">
      <c r="A884" s="1"/>
      <c r="B884" s="1"/>
      <c r="C884" s="1"/>
      <c r="D884"/>
      <c r="E884"/>
      <c r="F884"/>
      <c r="H884"/>
      <c r="I884"/>
      <c r="J884"/>
      <c r="K884"/>
      <c r="L884"/>
      <c r="M884"/>
      <c r="N884"/>
      <c r="O884"/>
      <c r="P884"/>
      <c r="Q884"/>
      <c r="R884"/>
      <c r="S884"/>
      <c r="T884"/>
    </row>
    <row r="885" spans="1:20" s="33" customFormat="1">
      <c r="A885"/>
      <c r="B885"/>
      <c r="C885"/>
      <c r="D885"/>
      <c r="E885"/>
      <c r="F885"/>
      <c r="H885"/>
      <c r="I885"/>
      <c r="J885"/>
      <c r="K885"/>
      <c r="L885"/>
      <c r="M885"/>
      <c r="N885"/>
      <c r="O885"/>
      <c r="P885"/>
      <c r="Q885"/>
      <c r="R885"/>
      <c r="S885"/>
      <c r="T885"/>
    </row>
    <row r="886" spans="1:20" s="33" customFormat="1">
      <c r="A886" s="1"/>
      <c r="B886" s="1"/>
      <c r="C886" s="1"/>
      <c r="D886"/>
      <c r="E886"/>
      <c r="F886"/>
      <c r="H886"/>
      <c r="I886"/>
      <c r="J886"/>
      <c r="K886"/>
      <c r="L886"/>
      <c r="M886"/>
      <c r="N886"/>
      <c r="O886"/>
      <c r="P886"/>
      <c r="Q886"/>
      <c r="R886"/>
      <c r="S886"/>
      <c r="T886"/>
    </row>
    <row r="887" spans="1:20" s="33" customFormat="1">
      <c r="A887"/>
      <c r="B887"/>
      <c r="C887"/>
      <c r="D887"/>
      <c r="E887"/>
      <c r="F887"/>
      <c r="H887"/>
      <c r="I887"/>
      <c r="J887"/>
      <c r="K887"/>
      <c r="L887"/>
      <c r="M887"/>
      <c r="N887"/>
      <c r="O887"/>
      <c r="P887"/>
      <c r="Q887"/>
      <c r="R887"/>
      <c r="S887"/>
      <c r="T887"/>
    </row>
    <row r="888" spans="1:20" s="33" customFormat="1">
      <c r="A888"/>
      <c r="B888"/>
      <c r="C888"/>
      <c r="D888"/>
      <c r="E888"/>
      <c r="F888"/>
      <c r="H888"/>
      <c r="I888"/>
      <c r="J888"/>
      <c r="K888"/>
      <c r="L888"/>
      <c r="M888"/>
      <c r="N888"/>
      <c r="O888"/>
      <c r="P888"/>
      <c r="Q888"/>
      <c r="R888"/>
      <c r="S888"/>
      <c r="T888"/>
    </row>
    <row r="889" spans="1:20" s="33" customFormat="1">
      <c r="A889" s="2"/>
      <c r="B889" s="2"/>
      <c r="C889" s="2"/>
      <c r="D889"/>
      <c r="E889"/>
      <c r="F889"/>
      <c r="H889"/>
      <c r="I889"/>
      <c r="J889"/>
      <c r="K889"/>
      <c r="L889"/>
      <c r="M889"/>
      <c r="N889"/>
      <c r="O889"/>
      <c r="P889"/>
      <c r="Q889"/>
      <c r="R889"/>
      <c r="S889"/>
      <c r="T889"/>
    </row>
    <row r="890" spans="1:20" s="33" customFormat="1">
      <c r="A890" s="1"/>
      <c r="B890" s="1"/>
      <c r="C890" s="1"/>
      <c r="D890"/>
      <c r="E890"/>
      <c r="F890"/>
      <c r="H890"/>
      <c r="I890"/>
      <c r="J890"/>
      <c r="K890"/>
      <c r="L890"/>
      <c r="M890"/>
      <c r="N890"/>
      <c r="O890"/>
      <c r="P890"/>
      <c r="Q890"/>
      <c r="R890"/>
      <c r="S890"/>
      <c r="T890"/>
    </row>
    <row r="891" spans="1:20" s="33" customFormat="1">
      <c r="A891" s="1"/>
      <c r="B891" s="1"/>
      <c r="C891" s="1"/>
      <c r="D891"/>
      <c r="E891"/>
      <c r="F891"/>
      <c r="H891"/>
      <c r="I891"/>
      <c r="J891"/>
      <c r="K891"/>
      <c r="L891"/>
      <c r="M891"/>
      <c r="N891"/>
      <c r="O891"/>
      <c r="P891"/>
      <c r="Q891"/>
      <c r="R891"/>
      <c r="S891"/>
      <c r="T891"/>
    </row>
    <row r="892" spans="1:20" s="33" customFormat="1">
      <c r="A892"/>
      <c r="B892"/>
      <c r="C892"/>
      <c r="D892"/>
      <c r="E892"/>
      <c r="F892"/>
      <c r="H892"/>
      <c r="I892"/>
      <c r="J892"/>
      <c r="K892"/>
      <c r="L892"/>
      <c r="M892"/>
      <c r="N892"/>
      <c r="O892"/>
      <c r="P892"/>
      <c r="Q892"/>
      <c r="R892"/>
      <c r="S892"/>
      <c r="T892"/>
    </row>
    <row r="893" spans="1:20" s="33" customFormat="1">
      <c r="A893" s="1"/>
      <c r="B893" s="1"/>
      <c r="C893" s="1"/>
      <c r="D893"/>
      <c r="E893"/>
      <c r="F893"/>
      <c r="H893"/>
      <c r="I893"/>
      <c r="J893"/>
      <c r="K893"/>
      <c r="L893"/>
      <c r="M893"/>
      <c r="N893"/>
      <c r="O893"/>
      <c r="P893"/>
      <c r="Q893"/>
      <c r="R893"/>
      <c r="S893"/>
      <c r="T893"/>
    </row>
    <row r="894" spans="1:20" s="33" customFormat="1">
      <c r="A894"/>
      <c r="B894"/>
      <c r="C894"/>
      <c r="D894"/>
      <c r="E894"/>
      <c r="F894"/>
      <c r="H894"/>
      <c r="I894"/>
      <c r="J894"/>
      <c r="K894"/>
      <c r="L894"/>
      <c r="M894"/>
      <c r="N894"/>
      <c r="O894"/>
      <c r="P894"/>
      <c r="Q894"/>
      <c r="R894"/>
      <c r="S894"/>
      <c r="T894"/>
    </row>
    <row r="895" spans="1:20" s="33" customFormat="1">
      <c r="A895"/>
      <c r="B895"/>
      <c r="C895"/>
      <c r="D895"/>
      <c r="E895"/>
      <c r="F895"/>
      <c r="H895"/>
      <c r="I895"/>
      <c r="J895"/>
      <c r="K895"/>
      <c r="L895"/>
      <c r="M895"/>
      <c r="N895"/>
      <c r="O895"/>
      <c r="P895"/>
      <c r="Q895"/>
      <c r="R895"/>
      <c r="S895"/>
      <c r="T895"/>
    </row>
    <row r="896" spans="1:20" s="33" customFormat="1">
      <c r="A896" s="2"/>
      <c r="B896" s="2"/>
      <c r="C896" s="2"/>
      <c r="D896"/>
      <c r="E896"/>
      <c r="F896"/>
      <c r="H896"/>
      <c r="I896"/>
      <c r="J896"/>
      <c r="K896"/>
      <c r="L896"/>
      <c r="M896"/>
      <c r="N896"/>
      <c r="O896"/>
      <c r="P896"/>
      <c r="Q896"/>
      <c r="R896"/>
      <c r="S896"/>
      <c r="T896"/>
    </row>
  </sheetData>
  <mergeCells count="71">
    <mergeCell ref="A1:D1"/>
    <mergeCell ref="E1:I1"/>
    <mergeCell ref="A5:I5"/>
    <mergeCell ref="E3:I3"/>
    <mergeCell ref="E2:I2"/>
    <mergeCell ref="E4:I4"/>
    <mergeCell ref="D16:E16"/>
    <mergeCell ref="O5:P5"/>
    <mergeCell ref="Q5:S5"/>
    <mergeCell ref="D8:E8"/>
    <mergeCell ref="O8:P8"/>
    <mergeCell ref="D9:E9"/>
    <mergeCell ref="O12:P12"/>
    <mergeCell ref="D13:E13"/>
    <mergeCell ref="O13:P13"/>
    <mergeCell ref="D14:E14"/>
    <mergeCell ref="O14:P14"/>
    <mergeCell ref="D15:E15"/>
    <mergeCell ref="A7:I7"/>
    <mergeCell ref="A6:I6"/>
    <mergeCell ref="D30:E30"/>
    <mergeCell ref="D17:E1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19:E19"/>
    <mergeCell ref="A18:H18"/>
    <mergeCell ref="D33:E33"/>
    <mergeCell ref="D34:E34"/>
    <mergeCell ref="D35:E35"/>
    <mergeCell ref="D36:E36"/>
    <mergeCell ref="A31:H31"/>
    <mergeCell ref="D32:E32"/>
    <mergeCell ref="D37:E37"/>
    <mergeCell ref="A41:H41"/>
    <mergeCell ref="D47:E47"/>
    <mergeCell ref="D48:E48"/>
    <mergeCell ref="D49:E49"/>
    <mergeCell ref="D38:E38"/>
    <mergeCell ref="D40:E40"/>
    <mergeCell ref="D39:E39"/>
    <mergeCell ref="D42:E42"/>
    <mergeCell ref="D43:E43"/>
    <mergeCell ref="D44:E44"/>
    <mergeCell ref="D45:E45"/>
    <mergeCell ref="A69:I69"/>
    <mergeCell ref="G61:H61"/>
    <mergeCell ref="G59:I59"/>
    <mergeCell ref="G60:H60"/>
    <mergeCell ref="A60:E60"/>
    <mergeCell ref="A61:D61"/>
    <mergeCell ref="D57:E57"/>
    <mergeCell ref="A58:H58"/>
    <mergeCell ref="A65:I65"/>
    <mergeCell ref="A68:I68"/>
    <mergeCell ref="A67:I67"/>
    <mergeCell ref="A51:H51"/>
    <mergeCell ref="A46:H46"/>
    <mergeCell ref="D53:E53"/>
    <mergeCell ref="D56:E56"/>
    <mergeCell ref="A55:H55"/>
    <mergeCell ref="D52:E52"/>
    <mergeCell ref="D54:E54"/>
    <mergeCell ref="D50:E50"/>
  </mergeCells>
  <phoneticPr fontId="12" type="noConversion"/>
  <printOptions horizontalCentered="1"/>
  <pageMargins left="0.23622047244094491" right="0.31496062992125984" top="0.35433070866141736" bottom="0.31496062992125984" header="0.31496062992125984" footer="0.23622047244094491"/>
  <pageSetup paperSize="9" scale="7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4A8A-A79F-47D9-AF63-397C235FB511}">
  <sheetPr>
    <pageSetUpPr fitToPage="1"/>
  </sheetPr>
  <dimension ref="A1:J21"/>
  <sheetViews>
    <sheetView showGridLines="0" topLeftCell="A4" zoomScale="90" zoomScaleNormal="90" workbookViewId="0">
      <selection activeCell="J21" sqref="A1:J21"/>
    </sheetView>
  </sheetViews>
  <sheetFormatPr baseColWidth="10" defaultColWidth="8.83203125" defaultRowHeight="15"/>
  <cols>
    <col min="1" max="1" width="23.1640625" customWidth="1"/>
    <col min="2" max="2" width="11" customWidth="1"/>
    <col min="3" max="3" width="22.6640625" customWidth="1"/>
    <col min="4" max="4" width="20.5" customWidth="1"/>
    <col min="8" max="8" width="13.33203125" customWidth="1"/>
    <col min="10" max="10" width="11.83203125" customWidth="1"/>
  </cols>
  <sheetData>
    <row r="1" spans="1:10">
      <c r="A1" s="331"/>
      <c r="B1" s="332"/>
      <c r="C1" s="332"/>
      <c r="D1" s="332"/>
      <c r="E1" s="332"/>
      <c r="F1" s="332"/>
      <c r="G1" s="332"/>
      <c r="H1" s="332"/>
      <c r="I1" s="332"/>
      <c r="J1" s="333"/>
    </row>
    <row r="2" spans="1:10">
      <c r="A2" s="334"/>
      <c r="B2" s="335"/>
      <c r="C2" s="335"/>
      <c r="D2" s="335"/>
      <c r="E2" s="335"/>
      <c r="F2" s="335"/>
      <c r="G2" s="335"/>
      <c r="H2" s="335"/>
      <c r="I2" s="335"/>
      <c r="J2" s="336"/>
    </row>
    <row r="3" spans="1:10">
      <c r="A3" s="104"/>
      <c r="B3" s="105"/>
      <c r="C3" s="105"/>
      <c r="D3" s="105"/>
      <c r="E3" s="105"/>
      <c r="F3" s="105"/>
      <c r="G3" s="105"/>
      <c r="H3" s="105"/>
      <c r="I3" s="105"/>
      <c r="J3" s="106"/>
    </row>
    <row r="4" spans="1:10">
      <c r="A4" s="104"/>
      <c r="B4" s="105"/>
      <c r="C4" s="105"/>
      <c r="D4" s="105"/>
      <c r="E4" s="105"/>
      <c r="F4" s="105"/>
      <c r="G4" s="105"/>
      <c r="H4" s="105"/>
      <c r="I4" s="105"/>
      <c r="J4" s="106"/>
    </row>
    <row r="5" spans="1:10">
      <c r="A5" s="337"/>
      <c r="B5" s="338"/>
      <c r="C5" s="338"/>
      <c r="D5" s="338"/>
      <c r="E5" s="338"/>
      <c r="F5" s="338"/>
      <c r="G5" s="338"/>
      <c r="H5" s="338"/>
      <c r="I5" s="338"/>
      <c r="J5" s="339"/>
    </row>
    <row r="6" spans="1:10" ht="16">
      <c r="A6" s="340" t="s">
        <v>255</v>
      </c>
      <c r="B6" s="341"/>
      <c r="C6" s="341"/>
      <c r="D6" s="341"/>
      <c r="E6" s="341"/>
      <c r="F6" s="341"/>
      <c r="G6" s="341"/>
      <c r="H6" s="341"/>
      <c r="I6" s="341"/>
      <c r="J6" s="342"/>
    </row>
    <row r="7" spans="1:10" ht="23.5" customHeight="1">
      <c r="A7" s="343" t="s">
        <v>314</v>
      </c>
      <c r="B7" s="344"/>
      <c r="C7" s="344"/>
      <c r="D7" s="344"/>
      <c r="E7" s="344"/>
      <c r="F7" s="344"/>
      <c r="G7" s="344"/>
      <c r="H7" s="344"/>
      <c r="I7" s="344"/>
      <c r="J7" s="345"/>
    </row>
    <row r="8" spans="1:10">
      <c r="A8" s="346"/>
      <c r="B8" s="347"/>
      <c r="C8" s="347"/>
      <c r="D8" s="347"/>
      <c r="E8" s="347"/>
      <c r="F8" s="347"/>
      <c r="G8" s="347"/>
      <c r="H8" s="347"/>
      <c r="I8" s="347"/>
      <c r="J8" s="348"/>
    </row>
    <row r="9" spans="1:10">
      <c r="A9" s="124" t="s">
        <v>256</v>
      </c>
      <c r="B9" s="125" t="s">
        <v>257</v>
      </c>
      <c r="C9" s="126" t="s">
        <v>258</v>
      </c>
      <c r="D9" s="126" t="s">
        <v>259</v>
      </c>
      <c r="E9" s="126" t="s">
        <v>260</v>
      </c>
      <c r="F9" s="126" t="s">
        <v>261</v>
      </c>
      <c r="G9" s="126" t="s">
        <v>262</v>
      </c>
      <c r="H9" s="126" t="s">
        <v>263</v>
      </c>
      <c r="I9" s="126" t="s">
        <v>264</v>
      </c>
      <c r="J9" s="127" t="s">
        <v>265</v>
      </c>
    </row>
    <row r="10" spans="1:10" ht="16" thickBot="1">
      <c r="A10" s="128">
        <v>3.67</v>
      </c>
      <c r="B10" s="129">
        <v>7.3</v>
      </c>
      <c r="C10" s="129">
        <v>0.86</v>
      </c>
      <c r="D10" s="129">
        <v>0.11</v>
      </c>
      <c r="E10" s="129">
        <v>0.56000000000000005</v>
      </c>
      <c r="F10" s="129">
        <v>2.5</v>
      </c>
      <c r="G10" s="129">
        <v>0.65</v>
      </c>
      <c r="H10" s="129">
        <v>3</v>
      </c>
      <c r="I10" s="129">
        <v>4.5</v>
      </c>
      <c r="J10" s="130">
        <v>26.37</v>
      </c>
    </row>
    <row r="11" spans="1:10">
      <c r="A11" s="107"/>
      <c r="J11" s="108"/>
    </row>
    <row r="12" spans="1:10">
      <c r="A12" s="109"/>
      <c r="B12" s="26"/>
      <c r="C12" s="26"/>
      <c r="E12" s="110"/>
      <c r="F12" s="122"/>
      <c r="G12" s="47"/>
      <c r="H12" s="123"/>
      <c r="J12" s="108"/>
    </row>
    <row r="13" spans="1:10">
      <c r="A13" s="109"/>
      <c r="B13" s="26"/>
      <c r="C13" s="110"/>
      <c r="E13" s="110"/>
      <c r="F13" s="110"/>
      <c r="G13" s="47"/>
      <c r="H13" s="123"/>
      <c r="J13" s="108"/>
    </row>
    <row r="14" spans="1:10">
      <c r="A14" s="109"/>
      <c r="B14" s="26"/>
      <c r="C14" s="103"/>
      <c r="E14" s="110"/>
      <c r="F14" s="103"/>
      <c r="G14" s="47"/>
      <c r="H14" s="123"/>
      <c r="J14" s="108"/>
    </row>
    <row r="15" spans="1:10">
      <c r="A15" s="325" t="s">
        <v>266</v>
      </c>
      <c r="B15" s="326"/>
      <c r="C15" s="326"/>
      <c r="D15" s="326"/>
      <c r="E15" s="326"/>
      <c r="F15" s="326"/>
      <c r="G15" s="326"/>
      <c r="H15" s="326"/>
      <c r="I15" s="326"/>
      <c r="J15" s="327"/>
    </row>
    <row r="16" spans="1:10">
      <c r="A16" s="328" t="s">
        <v>83</v>
      </c>
      <c r="B16" s="329"/>
      <c r="C16" s="329"/>
      <c r="D16" s="329"/>
      <c r="E16" s="329"/>
      <c r="F16" s="329"/>
      <c r="G16" s="329"/>
      <c r="H16" s="329"/>
      <c r="I16" s="329"/>
      <c r="J16" s="330"/>
    </row>
    <row r="17" spans="1:10">
      <c r="A17" s="328" t="s">
        <v>84</v>
      </c>
      <c r="B17" s="329"/>
      <c r="C17" s="329"/>
      <c r="D17" s="329"/>
      <c r="E17" s="329"/>
      <c r="F17" s="329"/>
      <c r="G17" s="329"/>
      <c r="H17" s="329"/>
      <c r="I17" s="329"/>
      <c r="J17" s="330"/>
    </row>
    <row r="18" spans="1:10">
      <c r="A18" s="109"/>
      <c r="B18" s="112"/>
      <c r="C18" s="110"/>
      <c r="E18" s="110"/>
      <c r="F18" s="110"/>
      <c r="G18" s="112"/>
      <c r="H18" s="113"/>
      <c r="J18" s="108"/>
    </row>
    <row r="19" spans="1:10">
      <c r="A19" s="114"/>
      <c r="B19" s="112"/>
      <c r="C19" s="111"/>
      <c r="E19" s="110"/>
      <c r="F19" s="111"/>
      <c r="G19" s="112"/>
      <c r="H19" s="113"/>
      <c r="J19" s="108"/>
    </row>
    <row r="20" spans="1:10">
      <c r="A20" s="115"/>
      <c r="B20" s="111"/>
      <c r="C20" s="111"/>
      <c r="E20" s="110"/>
      <c r="F20" s="111"/>
      <c r="G20" s="111"/>
      <c r="H20" s="113"/>
      <c r="J20" s="108"/>
    </row>
    <row r="21" spans="1:10" ht="16" thickBot="1">
      <c r="A21" s="116"/>
      <c r="B21" s="117"/>
      <c r="C21" s="117"/>
      <c r="D21" s="118"/>
      <c r="E21" s="117"/>
      <c r="F21" s="117"/>
      <c r="G21" s="117"/>
      <c r="H21" s="119"/>
      <c r="I21" s="120"/>
      <c r="J21" s="121"/>
    </row>
  </sheetData>
  <mergeCells count="9">
    <mergeCell ref="A15:J15"/>
    <mergeCell ref="A16:J16"/>
    <mergeCell ref="A17:J17"/>
    <mergeCell ref="A1:J1"/>
    <mergeCell ref="A2:J2"/>
    <mergeCell ref="A5:J5"/>
    <mergeCell ref="A6:J6"/>
    <mergeCell ref="A7:J7"/>
    <mergeCell ref="A8:J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9"/>
  <sheetViews>
    <sheetView showGridLines="0" zoomScale="90" zoomScaleNormal="90" workbookViewId="0">
      <selection activeCell="E20" sqref="E20:F20"/>
    </sheetView>
  </sheetViews>
  <sheetFormatPr baseColWidth="10" defaultColWidth="8.83203125" defaultRowHeight="15"/>
  <cols>
    <col min="2" max="2" width="53.6640625" customWidth="1"/>
    <col min="3" max="3" width="15.83203125" bestFit="1" customWidth="1"/>
    <col min="4" max="4" width="13.6640625" bestFit="1" customWidth="1"/>
    <col min="5" max="5" width="13.6640625" customWidth="1"/>
    <col min="6" max="6" width="15.5" bestFit="1" customWidth="1"/>
    <col min="7" max="7" width="13.1640625" bestFit="1" customWidth="1"/>
  </cols>
  <sheetData>
    <row r="1" spans="1:6">
      <c r="A1" s="355"/>
      <c r="B1" s="356"/>
      <c r="C1" s="356"/>
      <c r="D1" s="356"/>
      <c r="E1" s="356"/>
      <c r="F1" s="357"/>
    </row>
    <row r="2" spans="1:6">
      <c r="A2" s="358"/>
      <c r="B2" s="359"/>
      <c r="C2" s="359"/>
      <c r="D2" s="359"/>
      <c r="E2" s="359"/>
      <c r="F2" s="360"/>
    </row>
    <row r="3" spans="1:6">
      <c r="A3" s="358"/>
      <c r="B3" s="359"/>
      <c r="C3" s="359"/>
      <c r="D3" s="359"/>
      <c r="E3" s="359"/>
      <c r="F3" s="360"/>
    </row>
    <row r="4" spans="1:6">
      <c r="A4" s="358"/>
      <c r="B4" s="359"/>
      <c r="C4" s="359"/>
      <c r="D4" s="359"/>
      <c r="E4" s="359"/>
      <c r="F4" s="360"/>
    </row>
    <row r="5" spans="1:6">
      <c r="A5" s="361"/>
      <c r="B5" s="362"/>
      <c r="C5" s="362"/>
      <c r="D5" s="362"/>
      <c r="E5" s="362"/>
      <c r="F5" s="363"/>
    </row>
    <row r="6" spans="1:6" ht="16">
      <c r="A6" s="351" t="s">
        <v>233</v>
      </c>
      <c r="B6" s="352"/>
      <c r="C6" s="352"/>
      <c r="D6" s="352"/>
      <c r="E6" s="352"/>
      <c r="F6" s="353"/>
    </row>
    <row r="7" spans="1:6" ht="23.5" customHeight="1">
      <c r="A7" s="310" t="s">
        <v>307</v>
      </c>
      <c r="B7" s="354"/>
      <c r="C7" s="354"/>
      <c r="D7" s="354"/>
      <c r="E7" s="354"/>
      <c r="F7" s="311"/>
    </row>
    <row r="8" spans="1:6">
      <c r="A8" s="349" t="s">
        <v>290</v>
      </c>
      <c r="B8" s="373" t="s">
        <v>132</v>
      </c>
      <c r="C8" s="371" t="s">
        <v>285</v>
      </c>
      <c r="D8" s="368" t="s">
        <v>134</v>
      </c>
      <c r="E8" s="369"/>
      <c r="F8" s="370"/>
    </row>
    <row r="9" spans="1:6">
      <c r="A9" s="350"/>
      <c r="B9" s="374"/>
      <c r="C9" s="372"/>
      <c r="D9" s="61" t="s">
        <v>105</v>
      </c>
      <c r="E9" s="61" t="s">
        <v>148</v>
      </c>
      <c r="F9" s="62" t="s">
        <v>106</v>
      </c>
    </row>
    <row r="10" spans="1:6">
      <c r="A10" s="23">
        <v>30011</v>
      </c>
      <c r="B10" s="78" t="s">
        <v>200</v>
      </c>
      <c r="C10" s="65">
        <v>6.38</v>
      </c>
      <c r="D10" s="64">
        <f>2</f>
        <v>2</v>
      </c>
      <c r="E10" s="79">
        <v>300</v>
      </c>
      <c r="F10" s="65">
        <f>C10*D10*E10</f>
        <v>3828</v>
      </c>
    </row>
    <row r="11" spans="1:6">
      <c r="A11" s="23">
        <v>30015</v>
      </c>
      <c r="B11" s="78" t="s">
        <v>135</v>
      </c>
      <c r="C11" s="65">
        <v>3.19</v>
      </c>
      <c r="D11" s="64">
        <v>1</v>
      </c>
      <c r="E11" s="79">
        <v>300</v>
      </c>
      <c r="F11" s="65">
        <f t="shared" ref="F11:F17" si="0">C11*D11*E11</f>
        <v>957</v>
      </c>
    </row>
    <row r="12" spans="1:6">
      <c r="A12" s="23">
        <v>30012</v>
      </c>
      <c r="B12" s="78" t="s">
        <v>136</v>
      </c>
      <c r="C12" s="65">
        <v>3.19</v>
      </c>
      <c r="D12" s="64">
        <v>1</v>
      </c>
      <c r="E12" s="79">
        <v>300</v>
      </c>
      <c r="F12" s="65">
        <f t="shared" si="0"/>
        <v>957</v>
      </c>
    </row>
    <row r="13" spans="1:6">
      <c r="A13" s="23">
        <v>30023</v>
      </c>
      <c r="B13" s="78" t="s">
        <v>137</v>
      </c>
      <c r="C13" s="65">
        <v>3.19</v>
      </c>
      <c r="D13" s="64">
        <v>1</v>
      </c>
      <c r="E13" s="79">
        <v>300</v>
      </c>
      <c r="F13" s="65">
        <f t="shared" si="0"/>
        <v>957</v>
      </c>
    </row>
    <row r="14" spans="1:6">
      <c r="A14" s="23">
        <v>30010</v>
      </c>
      <c r="B14" s="80" t="s">
        <v>138</v>
      </c>
      <c r="C14" s="65">
        <v>3.19</v>
      </c>
      <c r="D14" s="64">
        <v>1</v>
      </c>
      <c r="E14" s="79">
        <v>300</v>
      </c>
      <c r="F14" s="65">
        <f t="shared" si="0"/>
        <v>957</v>
      </c>
    </row>
    <row r="15" spans="1:6">
      <c r="A15" s="23">
        <v>30046</v>
      </c>
      <c r="B15" s="81" t="s">
        <v>139</v>
      </c>
      <c r="C15" s="63">
        <v>6.38</v>
      </c>
      <c r="D15" s="64">
        <v>2</v>
      </c>
      <c r="E15" s="79">
        <v>300</v>
      </c>
      <c r="F15" s="65">
        <f t="shared" si="0"/>
        <v>3828</v>
      </c>
    </row>
    <row r="16" spans="1:6">
      <c r="A16" s="23">
        <v>30009</v>
      </c>
      <c r="B16" s="80" t="s">
        <v>140</v>
      </c>
      <c r="C16" s="65">
        <v>3.19</v>
      </c>
      <c r="D16" s="64">
        <f>4</f>
        <v>4</v>
      </c>
      <c r="E16" s="79">
        <v>300</v>
      </c>
      <c r="F16" s="65">
        <f t="shared" si="0"/>
        <v>3828</v>
      </c>
    </row>
    <row r="17" spans="1:6">
      <c r="A17" s="23">
        <v>30005</v>
      </c>
      <c r="B17" s="81" t="s">
        <v>141</v>
      </c>
      <c r="C17" s="63">
        <v>3.19</v>
      </c>
      <c r="D17" s="64">
        <v>2</v>
      </c>
      <c r="E17" s="79">
        <v>300</v>
      </c>
      <c r="F17" s="65">
        <f t="shared" si="0"/>
        <v>1914</v>
      </c>
    </row>
    <row r="18" spans="1:6" ht="26">
      <c r="A18" s="23">
        <v>30008</v>
      </c>
      <c r="B18" s="82" t="s">
        <v>209</v>
      </c>
      <c r="C18" s="63">
        <v>3.19</v>
      </c>
      <c r="D18" s="64">
        <f>1</f>
        <v>1</v>
      </c>
      <c r="E18" s="79">
        <v>300</v>
      </c>
      <c r="F18" s="65">
        <f t="shared" ref="F18:F19" si="1">C18*D18*E18</f>
        <v>957</v>
      </c>
    </row>
    <row r="19" spans="1:6">
      <c r="A19" s="23">
        <v>30059</v>
      </c>
      <c r="B19" s="81" t="s">
        <v>210</v>
      </c>
      <c r="C19" s="63">
        <v>3.19</v>
      </c>
      <c r="D19" s="64">
        <f>1</f>
        <v>1</v>
      </c>
      <c r="E19" s="79">
        <v>300</v>
      </c>
      <c r="F19" s="65">
        <f t="shared" si="1"/>
        <v>957</v>
      </c>
    </row>
    <row r="20" spans="1:6">
      <c r="A20" s="378"/>
      <c r="B20" s="379"/>
      <c r="C20" s="380"/>
      <c r="D20" s="83" t="s">
        <v>230</v>
      </c>
      <c r="E20" s="375">
        <f>SUM(F10:F19)</f>
        <v>19140</v>
      </c>
      <c r="F20" s="376"/>
    </row>
    <row r="21" spans="1:6">
      <c r="A21" s="378"/>
      <c r="B21" s="379"/>
      <c r="C21" s="379"/>
      <c r="D21" s="379"/>
      <c r="E21" s="379"/>
      <c r="F21" s="380"/>
    </row>
    <row r="22" spans="1:6" ht="27.5" customHeight="1">
      <c r="A22" s="147" t="s">
        <v>290</v>
      </c>
      <c r="B22" s="85" t="s">
        <v>142</v>
      </c>
      <c r="C22" s="86" t="s">
        <v>133</v>
      </c>
      <c r="D22" s="86" t="s">
        <v>105</v>
      </c>
      <c r="E22" s="86" t="s">
        <v>148</v>
      </c>
      <c r="F22" s="86" t="s">
        <v>106</v>
      </c>
    </row>
    <row r="23" spans="1:6">
      <c r="A23" s="23">
        <v>30037</v>
      </c>
      <c r="B23" s="78" t="s">
        <v>143</v>
      </c>
      <c r="C23" s="65">
        <v>4.93</v>
      </c>
      <c r="D23" s="67">
        <f>10</f>
        <v>10</v>
      </c>
      <c r="E23" s="79">
        <v>300</v>
      </c>
      <c r="F23" s="65">
        <f>C23*D23*E23</f>
        <v>14790</v>
      </c>
    </row>
    <row r="24" spans="1:6">
      <c r="A24" s="23">
        <v>30035</v>
      </c>
      <c r="B24" s="78" t="s">
        <v>144</v>
      </c>
      <c r="C24" s="65">
        <v>4.13</v>
      </c>
      <c r="D24" s="64">
        <v>1</v>
      </c>
      <c r="E24" s="79">
        <v>300</v>
      </c>
      <c r="F24" s="65">
        <f t="shared" ref="F24:F26" si="2">C24*D24*E24</f>
        <v>1239</v>
      </c>
    </row>
    <row r="25" spans="1:6">
      <c r="A25" s="23">
        <v>30021</v>
      </c>
      <c r="B25" s="78" t="s">
        <v>291</v>
      </c>
      <c r="C25" s="65">
        <v>3.93</v>
      </c>
      <c r="D25" s="64">
        <v>1</v>
      </c>
      <c r="E25" s="79">
        <v>300</v>
      </c>
      <c r="F25" s="65">
        <f t="shared" si="2"/>
        <v>1179</v>
      </c>
    </row>
    <row r="26" spans="1:6">
      <c r="A26" s="23">
        <v>30040</v>
      </c>
      <c r="B26" s="80" t="s">
        <v>201</v>
      </c>
      <c r="C26" s="63">
        <v>4.95</v>
      </c>
      <c r="D26" s="187">
        <v>2</v>
      </c>
      <c r="E26" s="188">
        <v>300</v>
      </c>
      <c r="F26" s="63">
        <f t="shared" si="2"/>
        <v>2970</v>
      </c>
    </row>
    <row r="27" spans="1:6">
      <c r="B27" s="87"/>
      <c r="C27" s="88"/>
      <c r="D27" s="89" t="s">
        <v>230</v>
      </c>
      <c r="E27" s="377">
        <f xml:space="preserve"> (F23+F24+F26+F25)</f>
        <v>20178</v>
      </c>
      <c r="F27" s="376"/>
    </row>
    <row r="28" spans="1:6">
      <c r="B28" s="365"/>
      <c r="C28" s="365"/>
      <c r="D28" s="365"/>
      <c r="E28" s="365"/>
      <c r="F28" s="366"/>
    </row>
    <row r="29" spans="1:6">
      <c r="B29" s="87"/>
      <c r="C29" s="90"/>
      <c r="D29" s="91" t="s">
        <v>131</v>
      </c>
      <c r="E29" s="92"/>
      <c r="F29" s="84">
        <f xml:space="preserve"> (2*(E20+E27))</f>
        <v>78636</v>
      </c>
    </row>
    <row r="30" spans="1:6">
      <c r="B30" s="87"/>
      <c r="C30" s="90"/>
      <c r="D30" s="91" t="s">
        <v>315</v>
      </c>
      <c r="E30" s="92"/>
      <c r="F30" s="62">
        <f xml:space="preserve"> ((F29*26.37)/100)</f>
        <v>20736.313200000001</v>
      </c>
    </row>
    <row r="31" spans="1:6">
      <c r="B31" s="87"/>
      <c r="C31" s="90"/>
      <c r="D31" s="91" t="s">
        <v>117</v>
      </c>
      <c r="E31" s="93"/>
      <c r="F31" s="62">
        <f xml:space="preserve"> (F29+F30)</f>
        <v>99372.313200000004</v>
      </c>
    </row>
    <row r="32" spans="1:6">
      <c r="B32" s="41"/>
      <c r="C32" s="39"/>
      <c r="D32" s="41"/>
      <c r="E32" s="41"/>
      <c r="F32" s="39"/>
    </row>
    <row r="33" spans="2:6" ht="16">
      <c r="B33" s="367"/>
      <c r="C33" s="367"/>
      <c r="D33" s="367"/>
      <c r="E33" s="367"/>
      <c r="F33" s="367"/>
    </row>
    <row r="34" spans="2:6" ht="78.75" customHeight="1">
      <c r="C34" s="40"/>
      <c r="F34" s="40"/>
    </row>
    <row r="35" spans="2:6" ht="16">
      <c r="B35" s="225" t="s">
        <v>85</v>
      </c>
      <c r="C35" s="225"/>
      <c r="D35" s="225"/>
      <c r="E35" s="225"/>
      <c r="F35" s="225"/>
    </row>
    <row r="36" spans="2:6">
      <c r="B36" s="364" t="s">
        <v>83</v>
      </c>
      <c r="C36" s="364"/>
      <c r="D36" s="364"/>
      <c r="E36" s="364"/>
      <c r="F36" s="364"/>
    </row>
    <row r="37" spans="2:6">
      <c r="B37" s="364" t="s">
        <v>84</v>
      </c>
      <c r="C37" s="364"/>
      <c r="D37" s="364"/>
      <c r="E37" s="364"/>
      <c r="F37" s="364"/>
    </row>
    <row r="38" spans="2:6">
      <c r="C38" s="40"/>
      <c r="F38" s="40"/>
    </row>
    <row r="39" spans="2:6">
      <c r="C39" s="40"/>
      <c r="F39" s="40"/>
    </row>
  </sheetData>
  <mergeCells count="16">
    <mergeCell ref="A8:A9"/>
    <mergeCell ref="A6:F6"/>
    <mergeCell ref="A7:F7"/>
    <mergeCell ref="A1:F5"/>
    <mergeCell ref="B37:F37"/>
    <mergeCell ref="B28:F28"/>
    <mergeCell ref="B33:F33"/>
    <mergeCell ref="B35:F35"/>
    <mergeCell ref="B36:F36"/>
    <mergeCell ref="D8:F8"/>
    <mergeCell ref="C8:C9"/>
    <mergeCell ref="B8:B9"/>
    <mergeCell ref="E20:F20"/>
    <mergeCell ref="E27:F27"/>
    <mergeCell ref="A20:C20"/>
    <mergeCell ref="A21:F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fitToHeight="0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showGridLines="0" topLeftCell="A8" zoomScale="90" zoomScaleNormal="90" workbookViewId="0">
      <selection activeCell="H20" sqref="H20"/>
    </sheetView>
  </sheetViews>
  <sheetFormatPr baseColWidth="10" defaultColWidth="8.83203125" defaultRowHeight="15"/>
  <cols>
    <col min="1" max="1" width="35.33203125" customWidth="1"/>
    <col min="2" max="2" width="9.33203125" bestFit="1" customWidth="1"/>
    <col min="3" max="3" width="16.5" bestFit="1" customWidth="1"/>
    <col min="4" max="4" width="13.5" bestFit="1" customWidth="1"/>
    <col min="5" max="5" width="13.1640625" bestFit="1" customWidth="1"/>
  </cols>
  <sheetData>
    <row r="1" spans="1:5">
      <c r="A1" s="179"/>
      <c r="B1" s="180"/>
      <c r="C1" s="180"/>
      <c r="D1" s="180"/>
      <c r="E1" s="181"/>
    </row>
    <row r="2" spans="1:5">
      <c r="A2" s="182"/>
      <c r="E2" s="183"/>
    </row>
    <row r="3" spans="1:5">
      <c r="A3" s="182"/>
      <c r="E3" s="183"/>
    </row>
    <row r="4" spans="1:5">
      <c r="A4" s="182"/>
      <c r="E4" s="183"/>
    </row>
    <row r="5" spans="1:5">
      <c r="A5" s="184"/>
      <c r="B5" s="185"/>
      <c r="C5" s="185"/>
      <c r="D5" s="185"/>
      <c r="E5" s="186"/>
    </row>
    <row r="6" spans="1:5" ht="16">
      <c r="A6" s="386" t="s">
        <v>231</v>
      </c>
      <c r="B6" s="387"/>
      <c r="C6" s="387"/>
      <c r="D6" s="387"/>
      <c r="E6" s="388"/>
    </row>
    <row r="7" spans="1:5" ht="23.5" customHeight="1">
      <c r="A7" s="395" t="s">
        <v>307</v>
      </c>
      <c r="B7" s="396"/>
      <c r="C7" s="396"/>
      <c r="D7" s="396"/>
      <c r="E7" s="397"/>
    </row>
    <row r="8" spans="1:5" ht="23.5" customHeight="1">
      <c r="A8" s="395" t="s">
        <v>292</v>
      </c>
      <c r="B8" s="396"/>
      <c r="C8" s="396"/>
      <c r="D8" s="396"/>
      <c r="E8" s="397"/>
    </row>
    <row r="9" spans="1:5">
      <c r="A9" s="389" t="s">
        <v>103</v>
      </c>
      <c r="B9" s="389" t="s">
        <v>22</v>
      </c>
      <c r="C9" s="391" t="s">
        <v>104</v>
      </c>
      <c r="D9" s="393"/>
      <c r="E9" s="394"/>
    </row>
    <row r="10" spans="1:5">
      <c r="A10" s="390"/>
      <c r="B10" s="390"/>
      <c r="C10" s="392"/>
      <c r="D10" s="61" t="s">
        <v>105</v>
      </c>
      <c r="E10" s="62" t="s">
        <v>106</v>
      </c>
    </row>
    <row r="11" spans="1:5">
      <c r="A11" s="381" t="s">
        <v>107</v>
      </c>
      <c r="B11" s="382"/>
      <c r="C11" s="382"/>
      <c r="D11" s="382"/>
      <c r="E11" s="385"/>
    </row>
    <row r="12" spans="1:5">
      <c r="A12" s="78" t="s">
        <v>108</v>
      </c>
      <c r="B12" s="214" t="s">
        <v>109</v>
      </c>
      <c r="C12" s="63">
        <f>16900.69</f>
        <v>16900.689999999999</v>
      </c>
      <c r="D12" s="64">
        <v>1</v>
      </c>
      <c r="E12" s="65">
        <f t="shared" ref="E12:E17" si="0">(C12*D12)</f>
        <v>16900.689999999999</v>
      </c>
    </row>
    <row r="13" spans="1:5">
      <c r="A13" s="78" t="s">
        <v>110</v>
      </c>
      <c r="B13" s="215" t="s">
        <v>109</v>
      </c>
      <c r="C13" s="63">
        <f>4728.88</f>
        <v>4728.88</v>
      </c>
      <c r="D13" s="64">
        <v>1</v>
      </c>
      <c r="E13" s="65">
        <f t="shared" si="0"/>
        <v>4728.88</v>
      </c>
    </row>
    <row r="14" spans="1:5">
      <c r="A14" s="78" t="s">
        <v>111</v>
      </c>
      <c r="B14" s="215" t="s">
        <v>109</v>
      </c>
      <c r="C14" s="63">
        <f>1998.26</f>
        <v>1998.26</v>
      </c>
      <c r="D14" s="64">
        <v>1</v>
      </c>
      <c r="E14" s="65">
        <f t="shared" si="0"/>
        <v>1998.26</v>
      </c>
    </row>
    <row r="15" spans="1:5">
      <c r="A15" s="78" t="s">
        <v>112</v>
      </c>
      <c r="B15" s="215" t="s">
        <v>109</v>
      </c>
      <c r="C15" s="63">
        <f>4728.88</f>
        <v>4728.88</v>
      </c>
      <c r="D15" s="64">
        <v>1</v>
      </c>
      <c r="E15" s="65">
        <f t="shared" si="0"/>
        <v>4728.88</v>
      </c>
    </row>
    <row r="16" spans="1:5">
      <c r="A16" s="78" t="s">
        <v>203</v>
      </c>
      <c r="B16" s="215" t="s">
        <v>109</v>
      </c>
      <c r="C16" s="63">
        <f>1998.26</f>
        <v>1998.26</v>
      </c>
      <c r="D16" s="64">
        <v>2</v>
      </c>
      <c r="E16" s="65">
        <f t="shared" si="0"/>
        <v>3996.52</v>
      </c>
    </row>
    <row r="17" spans="1:5">
      <c r="A17" s="78" t="s">
        <v>204</v>
      </c>
      <c r="B17" s="215" t="s">
        <v>109</v>
      </c>
      <c r="C17" s="63">
        <v>3207.55</v>
      </c>
      <c r="D17" s="64">
        <v>1</v>
      </c>
      <c r="E17" s="65">
        <f t="shared" si="0"/>
        <v>3207.55</v>
      </c>
    </row>
    <row r="18" spans="1:5">
      <c r="A18" s="216"/>
      <c r="B18" s="217"/>
      <c r="C18" s="66" t="s">
        <v>9</v>
      </c>
      <c r="D18" s="218" t="s">
        <v>225</v>
      </c>
      <c r="E18" s="208">
        <f>SUM(E12:E17)</f>
        <v>35560.78</v>
      </c>
    </row>
    <row r="19" spans="1:5">
      <c r="A19" s="381" t="s">
        <v>113</v>
      </c>
      <c r="B19" s="382"/>
      <c r="C19" s="382"/>
      <c r="D19" s="382"/>
      <c r="E19" s="383"/>
    </row>
    <row r="20" spans="1:5">
      <c r="A20" s="78" t="s">
        <v>114</v>
      </c>
      <c r="B20" s="215" t="s">
        <v>109</v>
      </c>
      <c r="C20" s="219">
        <v>2061.2199999999998</v>
      </c>
      <c r="D20" s="67">
        <v>3</v>
      </c>
      <c r="E20" s="65">
        <f>(C20*D20)</f>
        <v>6183.66</v>
      </c>
    </row>
    <row r="21" spans="1:5">
      <c r="A21" s="78" t="s">
        <v>284</v>
      </c>
      <c r="B21" s="215" t="s">
        <v>109</v>
      </c>
      <c r="C21" s="219">
        <v>6422.26</v>
      </c>
      <c r="D21" s="67">
        <v>3</v>
      </c>
      <c r="E21" s="65">
        <f>(C21*D21)</f>
        <v>19266.78</v>
      </c>
    </row>
    <row r="22" spans="1:5">
      <c r="A22" s="78" t="s">
        <v>283</v>
      </c>
      <c r="B22" s="215" t="s">
        <v>109</v>
      </c>
      <c r="C22" s="219">
        <v>4271.57</v>
      </c>
      <c r="D22" s="67">
        <v>1</v>
      </c>
      <c r="E22" s="65">
        <f>(C22*D22)</f>
        <v>4271.57</v>
      </c>
    </row>
    <row r="23" spans="1:5">
      <c r="A23" s="220"/>
      <c r="B23" s="221"/>
      <c r="C23" s="222"/>
      <c r="D23" s="68" t="s">
        <v>225</v>
      </c>
      <c r="E23" s="62">
        <f>SUM(E20:E22)</f>
        <v>29722.01</v>
      </c>
    </row>
    <row r="24" spans="1:5">
      <c r="A24" s="381" t="s">
        <v>115</v>
      </c>
      <c r="B24" s="382"/>
      <c r="C24" s="382"/>
      <c r="D24" s="382"/>
      <c r="E24" s="383"/>
    </row>
    <row r="25" spans="1:5">
      <c r="A25" s="223" t="s">
        <v>116</v>
      </c>
      <c r="B25" s="215" t="s">
        <v>109</v>
      </c>
      <c r="C25" s="219">
        <v>3208.26</v>
      </c>
      <c r="D25" s="67">
        <v>2</v>
      </c>
      <c r="E25" s="65">
        <f>(C25*D25)</f>
        <v>6416.52</v>
      </c>
    </row>
    <row r="26" spans="1:5">
      <c r="A26" s="69"/>
      <c r="B26" s="69"/>
      <c r="C26" s="66"/>
      <c r="D26" s="70" t="s">
        <v>21</v>
      </c>
      <c r="E26" s="62">
        <f>E25</f>
        <v>6416.52</v>
      </c>
    </row>
    <row r="27" spans="1:5">
      <c r="A27" s="71"/>
      <c r="B27" s="71"/>
      <c r="C27" s="72"/>
      <c r="D27" s="68" t="s">
        <v>131</v>
      </c>
      <c r="E27" s="62">
        <f>(E18+E23+E26)</f>
        <v>71699.31</v>
      </c>
    </row>
    <row r="28" spans="1:5">
      <c r="A28" s="71"/>
      <c r="B28" s="71"/>
      <c r="C28" s="72"/>
      <c r="D28" s="68" t="s">
        <v>315</v>
      </c>
      <c r="E28" s="62">
        <f xml:space="preserve"> ((E27*26.37)/100)</f>
        <v>18907.108047000002</v>
      </c>
    </row>
    <row r="29" spans="1:5">
      <c r="A29" s="73"/>
      <c r="B29" s="73"/>
      <c r="C29" s="74"/>
      <c r="D29" s="75" t="s">
        <v>117</v>
      </c>
      <c r="E29" s="60">
        <f>(E27+E28)</f>
        <v>90606.418046999999</v>
      </c>
    </row>
    <row r="30" spans="1:5">
      <c r="A30" s="1"/>
      <c r="B30" s="1"/>
      <c r="C30" s="76"/>
      <c r="D30" s="1"/>
      <c r="E30" s="77"/>
    </row>
    <row r="31" spans="1:5">
      <c r="A31" s="384"/>
      <c r="B31" s="384"/>
      <c r="C31" s="384"/>
      <c r="D31" s="384"/>
      <c r="E31" s="384"/>
    </row>
    <row r="32" spans="1:5" ht="57.75" customHeight="1"/>
    <row r="33" spans="1:12" ht="16">
      <c r="A33" s="364" t="s">
        <v>287</v>
      </c>
      <c r="B33" s="364"/>
      <c r="C33" s="364"/>
      <c r="D33" s="364"/>
      <c r="E33" s="364"/>
      <c r="F33" s="25"/>
      <c r="G33" s="25"/>
      <c r="H33" s="25"/>
      <c r="I33" s="25"/>
      <c r="J33" s="25"/>
      <c r="K33" s="25"/>
      <c r="L33" s="25"/>
    </row>
    <row r="34" spans="1:12" ht="16">
      <c r="A34" s="226" t="s">
        <v>83</v>
      </c>
      <c r="B34" s="226"/>
      <c r="C34" s="226"/>
      <c r="D34" s="226"/>
      <c r="E34" s="226"/>
      <c r="F34" s="24"/>
      <c r="G34" s="24"/>
      <c r="H34" s="24"/>
      <c r="I34" s="24"/>
      <c r="J34" s="24"/>
      <c r="K34" s="24"/>
      <c r="L34" s="24"/>
    </row>
    <row r="35" spans="1:12" ht="16">
      <c r="A35" s="226" t="s">
        <v>84</v>
      </c>
      <c r="B35" s="226"/>
      <c r="C35" s="226"/>
      <c r="D35" s="226"/>
      <c r="E35" s="226"/>
      <c r="F35" s="24"/>
      <c r="G35" s="24"/>
      <c r="H35" s="24"/>
      <c r="I35" s="24"/>
      <c r="J35" s="24"/>
      <c r="K35" s="24"/>
      <c r="L35" s="24"/>
    </row>
  </sheetData>
  <mergeCells count="14">
    <mergeCell ref="A11:E11"/>
    <mergeCell ref="A6:E6"/>
    <mergeCell ref="A9:A10"/>
    <mergeCell ref="B9:B10"/>
    <mergeCell ref="C9:C10"/>
    <mergeCell ref="D9:E9"/>
    <mergeCell ref="A7:E7"/>
    <mergeCell ref="A8:E8"/>
    <mergeCell ref="A33:E33"/>
    <mergeCell ref="A34:E34"/>
    <mergeCell ref="A35:E35"/>
    <mergeCell ref="A19:E19"/>
    <mergeCell ref="A24:E24"/>
    <mergeCell ref="A31:E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0"/>
  <sheetViews>
    <sheetView showGridLines="0" topLeftCell="A5" zoomScale="90" zoomScaleNormal="90" workbookViewId="0">
      <selection activeCell="A25" sqref="A25:E25"/>
    </sheetView>
  </sheetViews>
  <sheetFormatPr baseColWidth="10" defaultColWidth="8.83203125" defaultRowHeight="15"/>
  <cols>
    <col min="1" max="1" width="55.5" customWidth="1"/>
    <col min="2" max="2" width="9.33203125" bestFit="1" customWidth="1"/>
    <col min="3" max="3" width="16.5" bestFit="1" customWidth="1"/>
    <col min="4" max="4" width="14.83203125" customWidth="1"/>
    <col min="5" max="5" width="15.1640625" customWidth="1"/>
  </cols>
  <sheetData>
    <row r="1" spans="1:5">
      <c r="A1" s="179"/>
      <c r="B1" s="180"/>
      <c r="C1" s="180"/>
      <c r="D1" s="180"/>
      <c r="E1" s="181"/>
    </row>
    <row r="2" spans="1:5">
      <c r="A2" s="182"/>
      <c r="E2" s="183"/>
    </row>
    <row r="3" spans="1:5">
      <c r="A3" s="182"/>
      <c r="E3" s="183"/>
    </row>
    <row r="4" spans="1:5">
      <c r="A4" s="184"/>
      <c r="B4" s="185"/>
      <c r="C4" s="185"/>
      <c r="D4" s="185"/>
      <c r="E4" s="186"/>
    </row>
    <row r="5" spans="1:5" ht="16">
      <c r="A5" s="400" t="s">
        <v>232</v>
      </c>
      <c r="B5" s="400"/>
      <c r="C5" s="400"/>
      <c r="D5" s="400"/>
      <c r="E5" s="400"/>
    </row>
    <row r="6" spans="1:5" ht="23.5" customHeight="1">
      <c r="A6" s="395" t="s">
        <v>307</v>
      </c>
      <c r="B6" s="396"/>
      <c r="C6" s="396"/>
      <c r="D6" s="396"/>
      <c r="E6" s="397"/>
    </row>
    <row r="7" spans="1:5" ht="23.5" customHeight="1">
      <c r="A7" s="395" t="s">
        <v>292</v>
      </c>
      <c r="B7" s="387"/>
      <c r="C7" s="387"/>
      <c r="D7" s="387"/>
      <c r="E7" s="405"/>
    </row>
    <row r="8" spans="1:5">
      <c r="A8" s="401" t="s">
        <v>103</v>
      </c>
      <c r="B8" s="401" t="s">
        <v>22</v>
      </c>
      <c r="C8" s="402" t="s">
        <v>104</v>
      </c>
      <c r="D8" s="403" t="s">
        <v>118</v>
      </c>
      <c r="E8" s="403"/>
    </row>
    <row r="9" spans="1:5">
      <c r="A9" s="401"/>
      <c r="B9" s="401"/>
      <c r="C9" s="402"/>
      <c r="D9" s="95" t="s">
        <v>105</v>
      </c>
      <c r="E9" s="94" t="s">
        <v>106</v>
      </c>
    </row>
    <row r="10" spans="1:5">
      <c r="A10" s="393" t="s">
        <v>119</v>
      </c>
      <c r="B10" s="404"/>
      <c r="C10" s="404"/>
      <c r="D10" s="404"/>
      <c r="E10" s="394"/>
    </row>
    <row r="11" spans="1:5">
      <c r="A11" s="96" t="s">
        <v>120</v>
      </c>
      <c r="B11" s="97" t="s">
        <v>109</v>
      </c>
      <c r="C11" s="63">
        <v>3981.05</v>
      </c>
      <c r="D11" s="98">
        <v>6</v>
      </c>
      <c r="E11" s="63">
        <f xml:space="preserve"> (C11*D11)</f>
        <v>23886.300000000003</v>
      </c>
    </row>
    <row r="12" spans="1:5">
      <c r="A12" s="96" t="s">
        <v>121</v>
      </c>
      <c r="B12" s="97" t="s">
        <v>109</v>
      </c>
      <c r="C12" s="63">
        <v>6115.8</v>
      </c>
      <c r="D12" s="98">
        <v>6</v>
      </c>
      <c r="E12" s="63">
        <f t="shared" ref="E12:E20" si="0" xml:space="preserve"> (C12*D12)</f>
        <v>36694.800000000003</v>
      </c>
    </row>
    <row r="13" spans="1:5">
      <c r="A13" s="96" t="s">
        <v>122</v>
      </c>
      <c r="B13" s="97" t="s">
        <v>109</v>
      </c>
      <c r="C13" s="63">
        <v>622.80999999999995</v>
      </c>
      <c r="D13" s="98">
        <v>6</v>
      </c>
      <c r="E13" s="63">
        <f t="shared" si="0"/>
        <v>3736.8599999999997</v>
      </c>
    </row>
    <row r="14" spans="1:5">
      <c r="A14" s="96" t="s">
        <v>123</v>
      </c>
      <c r="B14" s="97" t="s">
        <v>124</v>
      </c>
      <c r="C14" s="63">
        <v>190.98</v>
      </c>
      <c r="D14" s="98">
        <v>12</v>
      </c>
      <c r="E14" s="63">
        <f t="shared" si="0"/>
        <v>2291.7599999999998</v>
      </c>
    </row>
    <row r="15" spans="1:5">
      <c r="A15" s="96" t="s">
        <v>185</v>
      </c>
      <c r="B15" s="97" t="s">
        <v>109</v>
      </c>
      <c r="C15" s="63">
        <v>745.68</v>
      </c>
      <c r="D15" s="98">
        <v>6</v>
      </c>
      <c r="E15" s="63">
        <f t="shared" si="0"/>
        <v>4474.08</v>
      </c>
    </row>
    <row r="16" spans="1:5">
      <c r="A16" s="96" t="s">
        <v>125</v>
      </c>
      <c r="B16" s="97" t="s">
        <v>109</v>
      </c>
      <c r="C16" s="63">
        <v>1057.55</v>
      </c>
      <c r="D16" s="98">
        <v>6</v>
      </c>
      <c r="E16" s="63">
        <f t="shared" si="0"/>
        <v>6345.2999999999993</v>
      </c>
    </row>
    <row r="17" spans="1:5">
      <c r="A17" s="96" t="s">
        <v>126</v>
      </c>
      <c r="B17" s="97" t="s">
        <v>127</v>
      </c>
      <c r="C17" s="63">
        <v>222.45</v>
      </c>
      <c r="D17" s="98">
        <v>6</v>
      </c>
      <c r="E17" s="63">
        <f xml:space="preserve"> (C17*D17)</f>
        <v>1334.6999999999998</v>
      </c>
    </row>
    <row r="18" spans="1:5">
      <c r="A18" s="96" t="s">
        <v>128</v>
      </c>
      <c r="B18" s="97" t="s">
        <v>22</v>
      </c>
      <c r="C18" s="63">
        <v>3023.87</v>
      </c>
      <c r="D18" s="98">
        <v>1</v>
      </c>
      <c r="E18" s="63">
        <f t="shared" si="0"/>
        <v>3023.87</v>
      </c>
    </row>
    <row r="19" spans="1:5">
      <c r="A19" s="96" t="s">
        <v>129</v>
      </c>
      <c r="B19" s="97" t="s">
        <v>22</v>
      </c>
      <c r="C19" s="63">
        <v>4675.18</v>
      </c>
      <c r="D19" s="98">
        <v>1</v>
      </c>
      <c r="E19" s="63">
        <f t="shared" si="0"/>
        <v>4675.18</v>
      </c>
    </row>
    <row r="20" spans="1:5">
      <c r="A20" s="96" t="s">
        <v>130</v>
      </c>
      <c r="B20" s="97" t="s">
        <v>124</v>
      </c>
      <c r="C20" s="63">
        <v>404.64</v>
      </c>
      <c r="D20" s="98">
        <v>12</v>
      </c>
      <c r="E20" s="63">
        <f t="shared" si="0"/>
        <v>4855.68</v>
      </c>
    </row>
    <row r="21" spans="1:5">
      <c r="A21" s="87" t="s">
        <v>9</v>
      </c>
      <c r="B21" s="99"/>
      <c r="C21" s="88"/>
      <c r="D21" s="100" t="s">
        <v>131</v>
      </c>
      <c r="E21" s="94">
        <f>SUM(E11:E20)</f>
        <v>91318.53</v>
      </c>
    </row>
    <row r="22" spans="1:5">
      <c r="A22" s="87"/>
      <c r="B22" s="87"/>
      <c r="C22" s="90"/>
      <c r="D22" s="101" t="s">
        <v>315</v>
      </c>
      <c r="E22" s="94">
        <f xml:space="preserve"> ((E21*26.37)/100)</f>
        <v>24080.696361000002</v>
      </c>
    </row>
    <row r="23" spans="1:5">
      <c r="A23" s="87"/>
      <c r="B23" s="87"/>
      <c r="C23" s="90"/>
      <c r="D23" s="100" t="s">
        <v>117</v>
      </c>
      <c r="E23" s="94">
        <f>(E21+E22)</f>
        <v>115399.22636100001</v>
      </c>
    </row>
    <row r="24" spans="1:5">
      <c r="A24" s="102"/>
      <c r="B24" s="102"/>
      <c r="C24" s="74"/>
      <c r="D24" s="102"/>
      <c r="E24" s="74"/>
    </row>
    <row r="25" spans="1:5">
      <c r="A25" s="398"/>
      <c r="B25" s="398"/>
      <c r="C25" s="398"/>
      <c r="D25" s="398"/>
      <c r="E25" s="398"/>
    </row>
    <row r="26" spans="1:5" ht="115.5" customHeight="1">
      <c r="A26" s="1"/>
      <c r="B26" s="1"/>
      <c r="C26" s="76"/>
      <c r="D26" s="1"/>
      <c r="E26" s="76"/>
    </row>
    <row r="27" spans="1:5">
      <c r="A27" s="399" t="s">
        <v>287</v>
      </c>
      <c r="B27" s="399"/>
      <c r="C27" s="399"/>
      <c r="D27" s="399"/>
      <c r="E27" s="399"/>
    </row>
    <row r="28" spans="1:5">
      <c r="A28" s="226" t="s">
        <v>83</v>
      </c>
      <c r="B28" s="226"/>
      <c r="C28" s="226"/>
      <c r="D28" s="226"/>
      <c r="E28" s="226"/>
    </row>
    <row r="29" spans="1:5">
      <c r="A29" s="226" t="s">
        <v>84</v>
      </c>
      <c r="B29" s="226"/>
      <c r="C29" s="226"/>
      <c r="D29" s="226"/>
      <c r="E29" s="226"/>
    </row>
    <row r="30" spans="1:5">
      <c r="A30" s="1"/>
      <c r="B30" s="1"/>
      <c r="C30" s="76"/>
      <c r="D30" s="1"/>
      <c r="E30" s="76"/>
    </row>
  </sheetData>
  <mergeCells count="12">
    <mergeCell ref="A25:E25"/>
    <mergeCell ref="A27:E27"/>
    <mergeCell ref="A28:E28"/>
    <mergeCell ref="A29:E29"/>
    <mergeCell ref="A5:E5"/>
    <mergeCell ref="A8:A9"/>
    <mergeCell ref="B8:B9"/>
    <mergeCell ref="C8:C9"/>
    <mergeCell ref="D8:E8"/>
    <mergeCell ref="A10:E10"/>
    <mergeCell ref="A6:E6"/>
    <mergeCell ref="A7:E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2" fitToHeight="0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1400D-AC93-40E7-8C5B-113AE9D80630}">
  <sheetPr>
    <pageSetUpPr fitToPage="1"/>
  </sheetPr>
  <dimension ref="A1:Y25"/>
  <sheetViews>
    <sheetView showGridLines="0" topLeftCell="A8" zoomScale="90" zoomScaleNormal="90" workbookViewId="0">
      <selection activeCell="C29" sqref="C29"/>
    </sheetView>
  </sheetViews>
  <sheetFormatPr baseColWidth="10" defaultColWidth="8.83203125" defaultRowHeight="15"/>
  <cols>
    <col min="1" max="1" width="7.1640625" style="103" customWidth="1"/>
    <col min="2" max="2" width="24.33203125" style="131" customWidth="1"/>
    <col min="3" max="8" width="15.5" style="131" customWidth="1"/>
    <col min="9" max="9" width="15.5" style="136" customWidth="1"/>
    <col min="10" max="10" width="15.5" style="142" customWidth="1"/>
  </cols>
  <sheetData>
    <row r="1" spans="1:14" ht="16">
      <c r="A1" s="414"/>
      <c r="B1" s="415"/>
      <c r="C1" s="415"/>
      <c r="D1" s="415"/>
      <c r="E1" s="415"/>
      <c r="F1" s="415"/>
      <c r="G1" s="415"/>
      <c r="H1" s="415"/>
      <c r="I1" s="415"/>
      <c r="J1" s="416"/>
    </row>
    <row r="2" spans="1:14" ht="16">
      <c r="A2" s="340"/>
      <c r="B2" s="341"/>
      <c r="C2" s="341"/>
      <c r="D2" s="341"/>
      <c r="E2" s="341"/>
      <c r="F2" s="341"/>
      <c r="G2" s="341"/>
      <c r="H2" s="341"/>
      <c r="I2" s="341"/>
      <c r="J2" s="342"/>
    </row>
    <row r="3" spans="1:14" ht="16">
      <c r="A3" s="340" t="s">
        <v>267</v>
      </c>
      <c r="B3" s="341"/>
      <c r="C3" s="341"/>
      <c r="D3" s="341"/>
      <c r="E3" s="341"/>
      <c r="F3" s="341"/>
      <c r="G3" s="341"/>
      <c r="H3" s="341"/>
      <c r="I3" s="341"/>
      <c r="J3" s="342"/>
    </row>
    <row r="4" spans="1:14" ht="16">
      <c r="A4" s="340" t="s">
        <v>268</v>
      </c>
      <c r="B4" s="341"/>
      <c r="C4" s="341"/>
      <c r="D4" s="341"/>
      <c r="E4" s="341"/>
      <c r="F4" s="341"/>
      <c r="G4" s="341"/>
      <c r="H4" s="341"/>
      <c r="I4" s="341"/>
      <c r="J4" s="342"/>
    </row>
    <row r="5" spans="1:14">
      <c r="A5" s="417"/>
      <c r="B5" s="418"/>
      <c r="C5" s="418"/>
      <c r="D5" s="418"/>
      <c r="E5" s="418"/>
      <c r="F5" s="418"/>
      <c r="G5" s="418"/>
      <c r="H5" s="418"/>
      <c r="I5" s="418"/>
      <c r="J5" s="419"/>
    </row>
    <row r="6" spans="1:14" ht="23" customHeight="1">
      <c r="A6" s="171" t="s">
        <v>29</v>
      </c>
      <c r="B6" s="149" t="s">
        <v>269</v>
      </c>
      <c r="C6" s="149" t="s">
        <v>270</v>
      </c>
      <c r="D6" s="149" t="s">
        <v>271</v>
      </c>
      <c r="E6" s="149" t="s">
        <v>272</v>
      </c>
      <c r="F6" s="149" t="s">
        <v>273</v>
      </c>
      <c r="G6" s="149" t="s">
        <v>274</v>
      </c>
      <c r="H6" s="149" t="s">
        <v>275</v>
      </c>
      <c r="I6" s="45" t="s">
        <v>280</v>
      </c>
      <c r="J6" s="172" t="s">
        <v>276</v>
      </c>
      <c r="K6" s="131"/>
      <c r="L6" s="131"/>
      <c r="M6" s="131"/>
      <c r="N6" s="131"/>
    </row>
    <row r="7" spans="1:14" ht="16.5" customHeight="1">
      <c r="A7" s="171">
        <v>1</v>
      </c>
      <c r="B7" s="148" t="str">
        <f>ORÇAMENTO!D52</f>
        <v>SERVÇOS PRELIMINARES</v>
      </c>
      <c r="C7" s="173">
        <f>35%</f>
        <v>0.35</v>
      </c>
      <c r="D7" s="173">
        <f>30%/4</f>
        <v>7.4999999999999997E-2</v>
      </c>
      <c r="E7" s="173">
        <f t="shared" ref="E7:G7" si="0">30%/4</f>
        <v>7.4999999999999997E-2</v>
      </c>
      <c r="F7" s="173">
        <f t="shared" si="0"/>
        <v>7.4999999999999997E-2</v>
      </c>
      <c r="G7" s="173">
        <f t="shared" si="0"/>
        <v>7.4999999999999997E-2</v>
      </c>
      <c r="H7" s="173">
        <f>C7</f>
        <v>0.35</v>
      </c>
      <c r="I7" s="36">
        <f>ORÇAMENTO!I55</f>
        <v>214771.53956100001</v>
      </c>
      <c r="J7" s="174">
        <f>I7/$I$14</f>
        <v>1.2562525006905859E-2</v>
      </c>
      <c r="K7" s="131"/>
      <c r="L7" s="131"/>
      <c r="M7" s="131"/>
      <c r="N7" s="131"/>
    </row>
    <row r="8" spans="1:14" ht="16.5" customHeight="1">
      <c r="A8" s="171">
        <v>2</v>
      </c>
      <c r="B8" s="148" t="str">
        <f>ORÇAMENTO!D56</f>
        <v>ADMINISTRAÇÃO</v>
      </c>
      <c r="C8" s="173">
        <f>FINANCEIRO!B12</f>
        <v>7.9866220233988025E-2</v>
      </c>
      <c r="D8" s="173">
        <f>FINANCEIRO!C12</f>
        <v>7.8440695725525852E-2</v>
      </c>
      <c r="E8" s="173">
        <f>FINANCEIRO!D12</f>
        <v>0.21859707734719649</v>
      </c>
      <c r="F8" s="173">
        <f>FINANCEIRO!E12</f>
        <v>0.21859707734719649</v>
      </c>
      <c r="G8" s="173">
        <f>FINANCEIRO!F12</f>
        <v>0.23812785044908691</v>
      </c>
      <c r="H8" s="173">
        <f>FINANCEIRO!G12</f>
        <v>0.16637107889700622</v>
      </c>
      <c r="I8" s="36">
        <f>ORÇAMENTO!I58</f>
        <v>543638.50828199997</v>
      </c>
      <c r="J8" s="174">
        <f>I8/$I$14</f>
        <v>3.1798777291298867E-2</v>
      </c>
      <c r="K8" s="131"/>
      <c r="L8" s="131"/>
      <c r="M8" s="131"/>
      <c r="N8" s="131"/>
    </row>
    <row r="9" spans="1:14" ht="16.5" customHeight="1">
      <c r="A9" s="171">
        <v>3</v>
      </c>
      <c r="B9" s="148" t="str">
        <f>ORÇAMENTO!D8</f>
        <v>TERRAPLENAGEM</v>
      </c>
      <c r="C9" s="173">
        <f>100%/5</f>
        <v>0.2</v>
      </c>
      <c r="D9" s="173">
        <f t="shared" ref="D9:G9" si="1">100%/5</f>
        <v>0.2</v>
      </c>
      <c r="E9" s="173">
        <f t="shared" si="1"/>
        <v>0.2</v>
      </c>
      <c r="F9" s="173">
        <f t="shared" si="1"/>
        <v>0.2</v>
      </c>
      <c r="G9" s="173">
        <f t="shared" si="1"/>
        <v>0.2</v>
      </c>
      <c r="H9" s="173"/>
      <c r="I9" s="36">
        <f>ORÇAMENTO!I18</f>
        <v>6234105.5775000006</v>
      </c>
      <c r="J9" s="174">
        <f t="shared" ref="J9:J13" si="2">I9/$I$14</f>
        <v>0.36464844165626281</v>
      </c>
      <c r="K9" s="131"/>
      <c r="L9" s="131"/>
      <c r="M9" s="131"/>
      <c r="N9" s="131"/>
    </row>
    <row r="10" spans="1:14" ht="16.5" customHeight="1">
      <c r="A10" s="171">
        <v>4</v>
      </c>
      <c r="B10" s="148" t="str">
        <f>ORÇAMENTO!D32</f>
        <v>DRENAGEM</v>
      </c>
      <c r="C10" s="173"/>
      <c r="D10" s="173">
        <f>100%/5</f>
        <v>0.2</v>
      </c>
      <c r="E10" s="173">
        <f t="shared" ref="E10:H10" si="3">100%/5</f>
        <v>0.2</v>
      </c>
      <c r="F10" s="173">
        <f t="shared" si="3"/>
        <v>0.2</v>
      </c>
      <c r="G10" s="173">
        <f t="shared" si="3"/>
        <v>0.2</v>
      </c>
      <c r="H10" s="173">
        <f t="shared" si="3"/>
        <v>0.2</v>
      </c>
      <c r="I10" s="36">
        <f>ORÇAMENTO!I41</f>
        <v>177330.40000000002</v>
      </c>
      <c r="J10" s="174">
        <f t="shared" si="2"/>
        <v>1.0372499024024068E-2</v>
      </c>
      <c r="K10" s="131"/>
      <c r="L10" s="131"/>
      <c r="M10" s="131"/>
      <c r="N10" s="131"/>
    </row>
    <row r="11" spans="1:14" ht="16.5" customHeight="1">
      <c r="A11" s="171">
        <v>5</v>
      </c>
      <c r="B11" s="148" t="str">
        <f>ORÇAMENTO!D47</f>
        <v>INSUMOS</v>
      </c>
      <c r="C11" s="173"/>
      <c r="D11" s="173"/>
      <c r="E11" s="173">
        <f t="shared" ref="E11:H12" si="4">100%/4</f>
        <v>0.25</v>
      </c>
      <c r="F11" s="173">
        <f t="shared" si="4"/>
        <v>0.25</v>
      </c>
      <c r="G11" s="173">
        <f t="shared" si="4"/>
        <v>0.25</v>
      </c>
      <c r="H11" s="173">
        <f t="shared" si="4"/>
        <v>0.25</v>
      </c>
      <c r="I11" s="36">
        <f>ORÇAMENTO!I51</f>
        <v>2900061.6608556919</v>
      </c>
      <c r="J11" s="174">
        <f t="shared" si="2"/>
        <v>0.16963186654310417</v>
      </c>
      <c r="K11" s="131"/>
      <c r="L11" s="131"/>
      <c r="M11" s="131"/>
      <c r="N11" s="131"/>
    </row>
    <row r="12" spans="1:14" ht="16.5" customHeight="1">
      <c r="A12" s="171">
        <v>6</v>
      </c>
      <c r="B12" s="148" t="str">
        <f>ORÇAMENTO!D19</f>
        <v>PAVIMENTAÇÃO</v>
      </c>
      <c r="C12" s="173"/>
      <c r="D12" s="173"/>
      <c r="E12" s="173">
        <f t="shared" si="4"/>
        <v>0.25</v>
      </c>
      <c r="F12" s="173">
        <f t="shared" si="4"/>
        <v>0.25</v>
      </c>
      <c r="G12" s="173">
        <f t="shared" si="4"/>
        <v>0.25</v>
      </c>
      <c r="H12" s="173">
        <f t="shared" si="4"/>
        <v>0.25</v>
      </c>
      <c r="I12" s="36">
        <f>ORÇAMENTO!I31</f>
        <v>6379731.2822033297</v>
      </c>
      <c r="J12" s="174">
        <f t="shared" si="2"/>
        <v>0.37316645368301121</v>
      </c>
      <c r="K12" s="131"/>
      <c r="L12" s="131"/>
      <c r="M12" s="131"/>
      <c r="N12" s="131"/>
    </row>
    <row r="13" spans="1:14" ht="16.5" customHeight="1">
      <c r="A13" s="171">
        <v>7</v>
      </c>
      <c r="B13" s="148" t="str">
        <f>ORÇAMENTO!D42</f>
        <v>OBRAS COMPLEMENTARES</v>
      </c>
      <c r="C13" s="173"/>
      <c r="D13" s="173"/>
      <c r="E13" s="173"/>
      <c r="F13" s="173"/>
      <c r="G13" s="173">
        <f>100%/2</f>
        <v>0.5</v>
      </c>
      <c r="H13" s="173">
        <f>100%/2</f>
        <v>0.5</v>
      </c>
      <c r="I13" s="36">
        <f>ORÇAMENTO!I46</f>
        <v>646568.95499999996</v>
      </c>
      <c r="J13" s="174">
        <f t="shared" si="2"/>
        <v>3.7819436795393006E-2</v>
      </c>
      <c r="K13" s="131"/>
      <c r="L13" s="131"/>
      <c r="M13" s="131"/>
      <c r="N13" s="131"/>
    </row>
    <row r="14" spans="1:14" ht="16.5" customHeight="1">
      <c r="A14" s="410" t="s">
        <v>277</v>
      </c>
      <c r="B14" s="411"/>
      <c r="C14" s="175">
        <f>C7*$I$7+C8*$I$8+C9*$I$9+C10*$I$10+C11*$I$11+C12*$I$12+C13*$I$13</f>
        <v>1365409.507176477</v>
      </c>
      <c r="D14" s="175">
        <f>D7*$I$7+D8*$I$8+D9*$I$9+D10*$I$10+D11*$I$11+D12*$I$12+D13*$I$13</f>
        <v>1341038.4437799023</v>
      </c>
      <c r="E14" s="175">
        <f>E7*$I$7+E8*$I$8+E9*$I$9+E10*$I$10+E11*$I$11+E12*$I$12+E13*$I$13</f>
        <v>3737181.0857756655</v>
      </c>
      <c r="F14" s="175">
        <f>F7*$I$7+F8*$I$8+F9*$I$9+F10*$I$10+F11*$I$11+F12*$I$12+F13</f>
        <v>3737181.0857756655</v>
      </c>
      <c r="G14" s="175">
        <f>G7*$I$7+G8*$I$8+G9*$I$9+G10*$I$10+G11*$I$11+G12*$I$12+G13*$I$13</f>
        <v>4071083.2436303715</v>
      </c>
      <c r="H14" s="175">
        <f>H7*$I$7+H8*$I$8+H9*$I$9+H10*$I$10+H11*$I$11+H12*$I$12+H13*$I$13</f>
        <v>2844314.5572639406</v>
      </c>
      <c r="I14" s="412">
        <f>SUM(I7:I13)</f>
        <v>17096207.923402023</v>
      </c>
      <c r="J14" s="413">
        <f>SUM(J7:J13)</f>
        <v>1</v>
      </c>
      <c r="K14" s="131"/>
      <c r="L14" s="131"/>
      <c r="M14" s="131"/>
      <c r="N14" s="131"/>
    </row>
    <row r="15" spans="1:14" ht="16.5" customHeight="1">
      <c r="A15" s="410" t="s">
        <v>278</v>
      </c>
      <c r="B15" s="411"/>
      <c r="C15" s="176">
        <f>C14/$I$14</f>
        <v>7.9866220233988025E-2</v>
      </c>
      <c r="D15" s="177">
        <f>(D14/$I$14)+C15</f>
        <v>0.15830691595951388</v>
      </c>
      <c r="E15" s="177">
        <f>(E14/$I$14)+D15</f>
        <v>0.37690399330671037</v>
      </c>
      <c r="F15" s="177">
        <f>(F14/$I$14)+E15</f>
        <v>0.59550107065390689</v>
      </c>
      <c r="G15" s="177">
        <f>(G14/$I$14)+F15</f>
        <v>0.8336289211029938</v>
      </c>
      <c r="H15" s="204">
        <f>(H14/$I$14)+G15</f>
        <v>1</v>
      </c>
      <c r="I15" s="412"/>
      <c r="J15" s="413"/>
      <c r="K15" s="131"/>
      <c r="L15" s="131"/>
      <c r="M15" s="131"/>
      <c r="N15" s="131"/>
    </row>
    <row r="16" spans="1:14">
      <c r="A16" s="132"/>
      <c r="B16" s="133"/>
      <c r="C16" s="133"/>
      <c r="D16" s="133"/>
      <c r="E16" s="133"/>
      <c r="F16" s="133"/>
      <c r="G16" s="133"/>
      <c r="H16" s="133"/>
      <c r="I16" s="134"/>
      <c r="J16" s="135"/>
      <c r="K16" s="131"/>
      <c r="L16" s="131"/>
      <c r="M16" s="131"/>
      <c r="N16" s="131"/>
    </row>
    <row r="17" spans="1:25">
      <c r="A17" s="407" t="s">
        <v>279</v>
      </c>
      <c r="B17" s="408"/>
      <c r="C17" s="408"/>
      <c r="D17" s="408"/>
      <c r="E17" s="408"/>
      <c r="F17" s="408"/>
      <c r="G17" s="408"/>
      <c r="H17" s="408"/>
      <c r="I17" s="408"/>
      <c r="J17" s="409"/>
      <c r="K17" s="131"/>
      <c r="L17" s="131"/>
      <c r="M17" s="131"/>
      <c r="N17" s="131"/>
    </row>
    <row r="18" spans="1:25">
      <c r="A18" s="328" t="s">
        <v>83</v>
      </c>
      <c r="B18" s="329"/>
      <c r="C18" s="329"/>
      <c r="D18" s="329"/>
      <c r="E18" s="329"/>
      <c r="F18" s="329"/>
      <c r="G18" s="329"/>
      <c r="H18" s="329"/>
      <c r="I18" s="329"/>
      <c r="J18" s="330"/>
      <c r="K18" s="131"/>
      <c r="L18" s="131"/>
      <c r="M18" s="131"/>
      <c r="N18" s="131"/>
    </row>
    <row r="19" spans="1:25">
      <c r="A19" s="328" t="s">
        <v>84</v>
      </c>
      <c r="B19" s="329"/>
      <c r="C19" s="329"/>
      <c r="D19" s="329"/>
      <c r="E19" s="329"/>
      <c r="F19" s="329"/>
      <c r="G19" s="329"/>
      <c r="H19" s="329"/>
      <c r="I19" s="329"/>
      <c r="J19" s="330"/>
      <c r="K19" s="131"/>
      <c r="L19" s="131"/>
      <c r="M19" s="131"/>
      <c r="N19" s="131"/>
    </row>
    <row r="20" spans="1:25" ht="16" thickBot="1">
      <c r="A20" s="137"/>
      <c r="B20" s="138"/>
      <c r="C20" s="138"/>
      <c r="D20" s="138"/>
      <c r="E20" s="117"/>
      <c r="F20" s="138"/>
      <c r="G20" s="138"/>
      <c r="H20" s="138"/>
      <c r="I20" s="139"/>
      <c r="J20" s="140"/>
      <c r="K20" s="131"/>
      <c r="L20" s="131"/>
      <c r="M20" s="131"/>
      <c r="N20" s="131"/>
    </row>
    <row r="21" spans="1:25">
      <c r="E21" s="26"/>
      <c r="J21" s="141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</row>
    <row r="22" spans="1:25">
      <c r="E22" s="110"/>
      <c r="J22" s="141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</row>
    <row r="23" spans="1:25">
      <c r="E23" s="111"/>
      <c r="J23" s="141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</row>
    <row r="24" spans="1:25">
      <c r="B24" s="136"/>
      <c r="C24" s="191"/>
      <c r="D24" s="136"/>
      <c r="E24" s="192"/>
      <c r="J24" s="141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</row>
    <row r="25" spans="1:25">
      <c r="E25" s="111"/>
      <c r="J25" s="141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</row>
  </sheetData>
  <mergeCells count="17">
    <mergeCell ref="A14:B14"/>
    <mergeCell ref="I14:I15"/>
    <mergeCell ref="J14:J15"/>
    <mergeCell ref="A15:B15"/>
    <mergeCell ref="A1:J1"/>
    <mergeCell ref="A2:J2"/>
    <mergeCell ref="A3:J3"/>
    <mergeCell ref="A4:J4"/>
    <mergeCell ref="A5:J5"/>
    <mergeCell ref="L24:Y24"/>
    <mergeCell ref="L25:Y25"/>
    <mergeCell ref="A18:J18"/>
    <mergeCell ref="A17:J17"/>
    <mergeCell ref="A19:J19"/>
    <mergeCell ref="L21:Y21"/>
    <mergeCell ref="L22:Y22"/>
    <mergeCell ref="L23:Y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7" orientation="landscape" horizontalDpi="360" verticalDpi="360" r:id="rId1"/>
  <ignoredErrors>
    <ignoredError sqref="F14" formula="1"/>
    <ignoredError sqref="C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6</vt:i4>
      </vt:variant>
    </vt:vector>
  </HeadingPairs>
  <TitlesOfParts>
    <vt:vector size="16" baseType="lpstr">
      <vt:lpstr>DADOS </vt:lpstr>
      <vt:lpstr>PRODUTOS BETUMINOSOS</vt:lpstr>
      <vt:lpstr>MEMÓRIA DE CÁLCULO</vt:lpstr>
      <vt:lpstr>ORÇAMENTO</vt:lpstr>
      <vt:lpstr>BDI</vt:lpstr>
      <vt:lpstr>MOBILIZAÇÃO EQUIPAMENTOS</vt:lpstr>
      <vt:lpstr>ADMINISTRAÇÃO LOCAL</vt:lpstr>
      <vt:lpstr>CANTEIRO DE OBRAS</vt:lpstr>
      <vt:lpstr>CRONOGRAMA</vt:lpstr>
      <vt:lpstr>FINANCEIRO</vt:lpstr>
      <vt:lpstr>BDI!Area_de_impressao</vt:lpstr>
      <vt:lpstr>CRONOGRAMA!Area_de_impressao</vt:lpstr>
      <vt:lpstr>'DADOS 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luis severo gomides</cp:lastModifiedBy>
  <cp:lastPrinted>2024-02-01T01:14:48Z</cp:lastPrinted>
  <dcterms:created xsi:type="dcterms:W3CDTF">2019-01-22T17:17:15Z</dcterms:created>
  <dcterms:modified xsi:type="dcterms:W3CDTF">2024-02-08T11:40:00Z</dcterms:modified>
</cp:coreProperties>
</file>